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V:\Transparenz-PfandBG\Meldungen\2024 06\"/>
    </mc:Choice>
  </mc:AlternateContent>
  <xr:revisionPtr revIDLastSave="0" documentId="13_ncr:1_{78E81557-FC6D-461F-B30C-2F9463AD1C3B}" xr6:coauthVersionLast="47" xr6:coauthVersionMax="47" xr10:uidLastSave="{00000000-0000-0000-0000-000000000000}"/>
  <bookViews>
    <workbookView xWindow="28680" yWindow="-1860" windowWidth="29040" windowHeight="176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s" sheetId="11" state="hidden" r:id="rId9"/>
    <sheet name="StTwf" sheetId="12" state="hidden" r:id="rId10"/>
    <sheet name="StTwh" sheetId="9" r:id="rId11"/>
    <sheet name="StTwo" sheetId="10"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9">StTwf!$7:$12</definedName>
    <definedName name="_xlnm.Print_Titles" localSheetId="10">StTwh!$7:$12</definedName>
    <definedName name="_xlnm.Print_Titles" localSheetId="11">StTwo!$7:$12</definedName>
    <definedName name="_xlnm.Print_Titles" localSheetId="8">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9">StTwf!$7:$12</definedName>
    <definedName name="Excel_BuiltIn_Print_Titles" localSheetId="10">StTwh!$7:$12</definedName>
    <definedName name="Excel_BuiltIn_Print_Titles" localSheetId="11">StTwo!$7:$12</definedName>
    <definedName name="Excel_BuiltIn_Print_Titles" localSheetId="8">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9">StTdo!$A$1:$L$12</definedName>
    <definedName name="TdoWertBerG" localSheetId="10">StTdo!$A$1:$L$12</definedName>
    <definedName name="TdoWertBerG" localSheetId="11">StTdo!$A$1:$L$12</definedName>
    <definedName name="TdoWertBerG" localSheetId="8">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9">StTwf!$B$13:$C$90</definedName>
    <definedName name="TwBerStaaten" localSheetId="10">StTwh!$B$13:$C$90</definedName>
    <definedName name="TwBerStaaten" localSheetId="11">StTwo!$B$13:$C$90</definedName>
    <definedName name="TwBerStaaten" localSheetId="8">StTws!$B$13:$C$90</definedName>
    <definedName name="TwFussnote" localSheetId="9">StTwf!$C$91</definedName>
    <definedName name="TwFussnote" localSheetId="10">StTwh!$C$91</definedName>
    <definedName name="TwFussnote" localSheetId="11">StTwo!$C$91</definedName>
    <definedName name="TwFussnote" localSheetId="8">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59" i="1" l="1"/>
  <c r="E12" i="10"/>
  <c r="G12" i="10" s="1"/>
  <c r="I12" i="10" l="1"/>
  <c r="J12" i="10"/>
  <c r="H12" i="10"/>
  <c r="K12" i="10"/>
  <c r="F12" i="10"/>
  <c r="B5" i="14" l="1"/>
  <c r="B5" i="17"/>
  <c r="B5" i="13"/>
  <c r="C5" i="9"/>
  <c r="C6" i="6"/>
  <c r="D11" i="6" s="1"/>
  <c r="C6" i="5"/>
  <c r="D11" i="5" s="1"/>
  <c r="C7" i="4"/>
  <c r="D15" i="4" s="1"/>
  <c r="B5" i="3"/>
  <c r="B17" i="3" s="1"/>
  <c r="F18" i="18"/>
  <c r="F17" i="18"/>
  <c r="F16" i="18"/>
  <c r="B49" i="1" s="1"/>
  <c r="F15" i="18"/>
  <c r="F14" i="18"/>
  <c r="F12" i="18"/>
  <c r="F13" i="18" s="1"/>
  <c r="F11" i="18"/>
  <c r="E12" i="11" s="1"/>
  <c r="F10" i="18"/>
  <c r="F5" i="18" s="1"/>
  <c r="I9" i="18"/>
  <c r="F9" i="18"/>
  <c r="F7" i="18"/>
  <c r="F8" i="18" s="1"/>
  <c r="D14" i="12"/>
  <c r="D16" i="12" s="1"/>
  <c r="D13" i="12"/>
  <c r="D15" i="12" s="1"/>
  <c r="D12" i="12"/>
  <c r="D14" i="11"/>
  <c r="D16" i="11" s="1"/>
  <c r="D13" i="11"/>
  <c r="D15" i="11" s="1"/>
  <c r="D12" i="11"/>
  <c r="C19" i="9"/>
  <c r="D14" i="8"/>
  <c r="D13" i="8"/>
  <c r="D15" i="8" s="1"/>
  <c r="D12" i="8"/>
  <c r="E15" i="7"/>
  <c r="E14" i="7"/>
  <c r="D14" i="7"/>
  <c r="E13" i="7"/>
  <c r="D13" i="7"/>
  <c r="D15" i="7" s="1"/>
  <c r="E12" i="7"/>
  <c r="D12" i="7"/>
  <c r="D11" i="7"/>
  <c r="S10" i="6"/>
  <c r="X10" i="6" s="1"/>
  <c r="R10" i="6"/>
  <c r="W10" i="6" s="1"/>
  <c r="Q10" i="6"/>
  <c r="V10" i="6" s="1"/>
  <c r="P10" i="6"/>
  <c r="U10" i="6" s="1"/>
  <c r="U9" i="6"/>
  <c r="O9" i="6"/>
  <c r="T9" i="6" s="1"/>
  <c r="C18" i="5"/>
  <c r="T17" i="5"/>
  <c r="O17" i="5"/>
  <c r="T16" i="5"/>
  <c r="O16" i="5"/>
  <c r="T15" i="5"/>
  <c r="O15" i="5"/>
  <c r="T14" i="5"/>
  <c r="O14" i="5"/>
  <c r="T13" i="5"/>
  <c r="O13" i="5"/>
  <c r="T12" i="5"/>
  <c r="O12" i="5"/>
  <c r="X10" i="5"/>
  <c r="W10" i="5"/>
  <c r="U10" i="5"/>
  <c r="S10" i="5"/>
  <c r="R10" i="5"/>
  <c r="Q10" i="5"/>
  <c r="V10" i="5" s="1"/>
  <c r="P10" i="5"/>
  <c r="U9" i="5"/>
  <c r="O9" i="5"/>
  <c r="T9" i="5" s="1"/>
  <c r="R14" i="4"/>
  <c r="Q14" i="4"/>
  <c r="M13" i="4"/>
  <c r="L13" i="4"/>
  <c r="G13" i="4"/>
  <c r="F13" i="4"/>
  <c r="B33" i="1"/>
  <c r="B16" i="1"/>
  <c r="C5" i="10" l="1"/>
  <c r="D12" i="10" s="1"/>
  <c r="D12" i="9"/>
  <c r="C17" i="11"/>
  <c r="B32" i="3"/>
  <c r="C20" i="5"/>
  <c r="C19" i="5"/>
  <c r="C38" i="4"/>
  <c r="E11" i="7"/>
  <c r="I11" i="7" s="1"/>
  <c r="D11" i="8"/>
  <c r="C17" i="10"/>
  <c r="C17" i="12"/>
  <c r="G12" i="11"/>
  <c r="F12" i="11"/>
  <c r="I12" i="11" s="1"/>
  <c r="C6" i="7"/>
  <c r="C21" i="1"/>
  <c r="C37" i="1"/>
  <c r="E11" i="8"/>
  <c r="C5" i="12"/>
  <c r="F11" i="7"/>
  <c r="G11" i="7"/>
  <c r="E12" i="12"/>
  <c r="H11" i="7"/>
  <c r="C5" i="11"/>
  <c r="E15" i="4"/>
  <c r="C6" i="8"/>
  <c r="F11" i="8" l="1"/>
  <c r="G11" i="8"/>
  <c r="O11" i="5"/>
  <c r="C47" i="1"/>
  <c r="C41" i="1"/>
  <c r="C45" i="1" s="1"/>
  <c r="C40" i="1"/>
  <c r="C44" i="1" s="1"/>
  <c r="C39" i="1"/>
  <c r="C43" i="1" s="1"/>
  <c r="C38" i="1"/>
  <c r="T15" i="4"/>
  <c r="L15" i="4"/>
  <c r="S15" i="4"/>
  <c r="K15" i="4"/>
  <c r="J15" i="4"/>
  <c r="I15" i="4"/>
  <c r="G15" i="4"/>
  <c r="F15" i="4"/>
  <c r="H15" i="4"/>
  <c r="C31" i="1"/>
  <c r="C25" i="1"/>
  <c r="C29" i="1" s="1"/>
  <c r="C24" i="1"/>
  <c r="C28" i="1" s="1"/>
  <c r="C23" i="1"/>
  <c r="C27" i="1" s="1"/>
  <c r="C22" i="1"/>
  <c r="G12" i="12"/>
  <c r="H12" i="12" s="1"/>
  <c r="F12" i="12"/>
  <c r="J12" i="11"/>
  <c r="H12" i="11"/>
  <c r="M15" i="4" l="1"/>
  <c r="R15" i="4"/>
  <c r="Q15" i="4"/>
  <c r="O15" i="4"/>
  <c r="N15" i="4"/>
  <c r="P15" i="4"/>
  <c r="T11" i="5"/>
  <c r="S11" i="5"/>
  <c r="R11" i="5"/>
  <c r="Q11" i="5"/>
  <c r="P11" i="5"/>
  <c r="J12" i="12"/>
  <c r="I12" i="12"/>
  <c r="W11" i="5" l="1"/>
  <c r="V11" i="5"/>
  <c r="U11" i="5"/>
  <c r="X11" i="5"/>
</calcChain>
</file>

<file path=xl/sharedStrings.xml><?xml version="1.0" encoding="utf-8"?>
<sst xmlns="http://schemas.openxmlformats.org/spreadsheetml/2006/main" count="671" uniqueCount="320">
  <si>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</si>
  <si>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</si>
  <si>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</si>
  <si>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</si>
  <si>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</si>
  <si>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</si>
  <si>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</si>
  <si>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</si>
  <si>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</si>
  <si>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</si>
  <si>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</si>
  <si>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</si>
  <si>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</si>
  <si>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</si>
  <si>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</si>
  <si>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</si>
  <si>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</si>
  <si>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</si>
  <si>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</si>
  <si>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</si>
  <si>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</si>
  <si>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</si>
  <si>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</si>
  <si>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</si>
  <si>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</si>
  <si>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</si>
  <si>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</si>
  <si>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</si>
  <si>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</si>
  <si>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</si>
  <si>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</si>
  <si>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</si>
  <si>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</si>
  <si>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</si>
  <si>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</si>
  <si>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</si>
  <si>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</si>
  <si>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</si>
  <si>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</si>
  <si>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</si>
  <si>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</si>
  <si>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</si>
  <si>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</si>
  <si>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</si>
  <si>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</si>
  <si>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</si>
  <si>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</si>
  <si>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</si>
  <si>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</si>
  <si>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</si>
  <si>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</si>
  <si>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</si>
  <si>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</si>
  <si>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</si>
  <si>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</si>
  <si>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</si>
  <si>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</si>
  <si>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</si>
  <si>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</si>
  <si>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</si>
  <si>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</si>
  <si>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</si>
  <si>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</si>
  <si>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</si>
  <si>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</si>
  <si>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</si>
  <si>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</si>
  <si>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</si>
  <si>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</si>
  <si>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</si>
  <si>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</si>
  <si>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</si>
  <si>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</si>
  <si>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</si>
  <si>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</si>
  <si>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</si>
  <si>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</si>
  <si>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</si>
  <si>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</si>
  <si>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</si>
  <si>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</si>
  <si>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</si>
  <si>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</si>
  <si>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</si>
  <si>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</si>
  <si>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</si>
  <si>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</si>
  <si>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</si>
  <si>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</si>
  <si>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</si>
  <si>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</si>
  <si>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</si>
  <si>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</si>
  <si>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</si>
  <si>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</si>
  <si>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</si>
  <si>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</si>
  <si>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</si>
  <si>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</si>
  <si>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</si>
  <si>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</si>
  <si>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</si>
  <si>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</si>
  <si>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</si>
  <si>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</si>
  <si>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</si>
  <si>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</si>
  <si>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</si>
  <si>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</si>
  <si>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DK</t>
  </si>
  <si>
    <t>EE</t>
  </si>
  <si>
    <t>FI</t>
  </si>
  <si>
    <t>GR</t>
  </si>
  <si>
    <t>IE</t>
  </si>
  <si>
    <t>IT</t>
  </si>
  <si>
    <t>HR</t>
  </si>
  <si>
    <t>LV</t>
  </si>
  <si>
    <t>LT</t>
  </si>
  <si>
    <t>MT</t>
  </si>
  <si>
    <t>PL</t>
  </si>
  <si>
    <t>PT</t>
  </si>
  <si>
    <t>RO</t>
  </si>
  <si>
    <t>SE</t>
  </si>
  <si>
    <t>SK</t>
  </si>
  <si>
    <t>SI</t>
  </si>
  <si>
    <t>CZ</t>
  </si>
  <si>
    <t>HU</t>
  </si>
  <si>
    <t>CY</t>
  </si>
  <si>
    <t>IS</t>
  </si>
  <si>
    <t>LI</t>
  </si>
  <si>
    <t>NO</t>
  </si>
  <si>
    <t>JP</t>
  </si>
  <si>
    <t>CA</t>
  </si>
  <si>
    <t>$c</t>
  </si>
  <si>
    <t>$i</t>
  </si>
  <si>
    <t>$u</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</si>
  <si>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</si>
  <si>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</si>
  <si>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</si>
  <si>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</si>
  <si>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</si>
  <si>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</si>
  <si>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</si>
  <si>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</si>
  <si>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</si>
  <si>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</si>
  <si>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</si>
  <si>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</si>
  <si>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</si>
  <si>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</si>
  <si>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</si>
  <si>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</si>
  <si>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</si>
  <si>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 xml:space="preserve">Forderungen gem. § 20 Abs. 2 S. 1 Nr. 2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</si>
  <si>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</si>
  <si>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</si>
  <si>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</si>
  <si>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</si>
  <si>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</si>
  <si>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</si>
  <si>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</si>
  <si>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</si>
  <si>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</si>
  <si>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</si>
  <si>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</si>
  <si>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</si>
  <si>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</si>
  <si>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</si>
  <si>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</si>
  <si>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</si>
  <si>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</si>
  <si>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</si>
  <si>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</si>
  <si>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</si>
  <si>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</si>
  <si>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</si>
  <si>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</si>
  <si>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</si>
  <si>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</si>
  <si>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</si>
  <si>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</si>
  <si>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</si>
  <si>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</si>
  <si>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</si>
  <si>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</si>
  <si>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</si>
  <si>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</si>
  <si>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</si>
  <si>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</si>
  <si>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</si>
  <si>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</si>
  <si>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</si>
  <si>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</si>
  <si>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</si>
  <si>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</si>
  <si>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</si>
  <si>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</si>
  <si>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</si>
  <si>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</si>
  <si>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</si>
  <si>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</si>
  <si>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</si>
  <si>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</si>
  <si>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</si>
  <si>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</si>
  <si>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</si>
  <si>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</si>
  <si>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</si>
  <si>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</si>
  <si>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</si>
  <si>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</si>
  <si>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</si>
  <si>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</si>
  <si>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</si>
  <si>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</si>
  <si>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</si>
  <si>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</si>
  <si>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</si>
  <si>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</si>
  <si>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</si>
  <si>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</si>
  <si>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</si>
  <si>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</si>
  <si>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</si>
  <si>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</si>
  <si>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</si>
  <si>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</si>
  <si>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</si>
  <si>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</si>
  <si>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</si>
  <si>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</si>
  <si>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</si>
  <si>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</si>
  <si>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</si>
  <si>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</si>
  <si>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</si>
  <si>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</si>
  <si>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</si>
  <si>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</si>
  <si>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</si>
  <si>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</si>
  <si>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</si>
  <si>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</si>
  <si>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</si>
  <si>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</si>
  <si>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</si>
  <si>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</si>
  <si>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</si>
  <si>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</si>
  <si>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</si>
  <si>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</si>
  <si>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</si>
  <si>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</si>
  <si>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</si>
  <si>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</si>
  <si>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</si>
  <si>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</si>
  <si>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</si>
  <si>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</si>
  <si>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</si>
  <si>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</si>
  <si>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</si>
  <si>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</si>
  <si>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</si>
  <si>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</si>
  <si>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</si>
  <si>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</si>
  <si>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</si>
  <si>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</si>
  <si>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</si>
  <si>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</si>
  <si>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</si>
  <si>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</si>
  <si>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</si>
  <si>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</si>
  <si>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</si>
  <si>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</si>
  <si>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</si>
  <si>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</si>
  <si>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</si>
  <si>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</si>
  <si>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</si>
  <si>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</si>
  <si>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</si>
  <si>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</si>
  <si>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</si>
  <si>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</si>
  <si>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</si>
  <si>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</si>
  <si>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</si>
  <si>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</si>
  <si>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</si>
  <si>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</si>
  <si>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</si>
  <si>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</si>
  <si>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</si>
  <si>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</si>
  <si>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</si>
  <si>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</si>
  <si>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Mio. €</t>
  </si>
  <si>
    <t>Jahr 2023</t>
  </si>
  <si>
    <t>Q4 2023</t>
  </si>
  <si>
    <t>Q4 2022</t>
  </si>
  <si>
    <t xml:space="preserve">     Gesetzliche Überdeckung ¹</t>
  </si>
  <si>
    <t xml:space="preserve">     Vertragliche Überdeckung ²</t>
  </si>
  <si>
    <t xml:space="preserve">     Freiwillige Überdeckung ³</t>
  </si>
  <si>
    <t>Weitere Deckungswerte für Hypothekenpfandbriefe nach § 19 Abs. 1 S. 1 Nr. 2 a) und b), § 19 Abs. 1 S. 1 Nr. 3 a) bis c), § 19 Abs. 1 S. 1 Nr. 4</t>
  </si>
  <si>
    <t>Weitere Deckungswerte für Öffentliche Pfandbriefe nach § 20 Abs. 2 S. 1 Nr. 2, § 20 Abs. 2 S. 1 Nr. 3 a) bis c), § 20 Abs. 2 S. 1 Nr. 4</t>
  </si>
  <si>
    <t xml:space="preserve">Forderungen gem. § 20 Abs. 2 S. 1 Nr. 3 a) bis b)
</t>
  </si>
  <si>
    <t xml:space="preserve">      Barwert:          Barwertige sichernde Überdeckung gemäß § 4 Abs. 1 PfandBG</t>
  </si>
  <si>
    <t>Jahr 2024</t>
  </si>
  <si>
    <t>Q2 2024</t>
  </si>
  <si>
    <t>Q2 2023</t>
  </si>
  <si>
    <t>Q2 2024
FäV (12 Monate)*</t>
  </si>
  <si>
    <t>Q2 2023
FäV (12 Monate)*</t>
  </si>
  <si>
    <t>2. Quartal 2024</t>
  </si>
  <si>
    <t>* Auswirkungen einer Fälligkeitsverschiebung auf die Laufzeitenstruktur der Pfandbriefe / Verschiebungsszenario: 12 Monate. Es handelt sich hierbei um ein äußerst unwahrscheinliches Szenario, welches erst nach Ernennung eines Sachwalters zur Geltung kommen könnte.</t>
  </si>
  <si>
    <t>Veröffentlichung gemäß § 28 Abs. 1 S. 1 Nrn. 6, 7, 11, 12, 13, 14, 15 PfandBG und § 28 Abs. 2 S. 1 Nrn. 3, 4 PfandBG</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</si>
  <si>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t>
  </si>
  <si>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</sst>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3"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
      <sz val="10"/>
      <name val="Verdana"/>
      <family val="2"/>
    </font>
    <font>
      <sz val="12"/>
      <name val="Verdana"/>
      <family val="2"/>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
      <patternFill patternType="solid">
        <fgColor theme="0"/>
        <bgColor rgb="FFDDDDDD"/>
      </patternFill>
    </fill>
  </fills>
  <borders count="140">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25" fillId="7" borderId="34" xfId="0" applyNumberFormat="1" applyFont="1" applyFill="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9" fillId="2" borderId="75" xfId="0" applyNumberFormat="1" applyFont="1" applyFill="1" applyBorder="1"/>
    <xf numFmtId="165" fontId="19" fillId="4" borderId="29" xfId="0" applyNumberFormat="1" applyFont="1" applyFill="1" applyBorder="1"/>
    <xf numFmtId="164" fontId="18" fillId="2" borderId="76" xfId="0" applyNumberFormat="1" applyFont="1" applyFill="1" applyBorder="1"/>
    <xf numFmtId="164" fontId="19" fillId="4" borderId="77" xfId="0" applyNumberFormat="1" applyFont="1" applyFill="1" applyBorder="1"/>
    <xf numFmtId="164" fontId="19" fillId="2" borderId="77" xfId="0" applyNumberFormat="1" applyFont="1" applyFill="1" applyBorder="1"/>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5" fontId="19" fillId="4" borderId="84" xfId="0" applyNumberFormat="1" applyFont="1" applyFill="1" applyBorder="1"/>
    <xf numFmtId="165" fontId="19" fillId="4" borderId="85" xfId="0" applyNumberFormat="1" applyFont="1" applyFill="1" applyBorder="1"/>
    <xf numFmtId="165" fontId="19" fillId="2" borderId="84" xfId="0" applyNumberFormat="1" applyFont="1" applyFill="1" applyBorder="1"/>
    <xf numFmtId="165" fontId="19" fillId="2" borderId="85" xfId="0" applyNumberFormat="1" applyFont="1" applyFill="1" applyBorder="1"/>
    <xf numFmtId="164" fontId="19" fillId="0" borderId="75" xfId="0" applyNumberFormat="1" applyFont="1" applyBorder="1"/>
    <xf numFmtId="164" fontId="18" fillId="0" borderId="75" xfId="0" applyNumberFormat="1" applyFont="1" applyBorder="1"/>
    <xf numFmtId="165" fontId="19" fillId="0" borderId="29" xfId="0" applyNumberFormat="1" applyFont="1" applyBorder="1"/>
    <xf numFmtId="164" fontId="19" fillId="0" borderId="89" xfId="0" applyNumberFormat="1" applyFont="1" applyBorder="1" applyAlignment="1">
      <alignment horizontal="center"/>
    </xf>
    <xf numFmtId="164" fontId="19" fillId="0" borderId="75"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5" fontId="19" fillId="4" borderId="91" xfId="0" applyNumberFormat="1" applyFont="1" applyFill="1" applyBorder="1"/>
    <xf numFmtId="165" fontId="19" fillId="0" borderId="91" xfId="0" applyNumberFormat="1" applyFont="1" applyBorder="1"/>
    <xf numFmtId="165" fontId="19" fillId="0" borderId="85" xfId="0" applyNumberFormat="1" applyFont="1" applyBorder="1"/>
    <xf numFmtId="165" fontId="19" fillId="0" borderId="87" xfId="0" applyNumberFormat="1" applyFont="1" applyBorder="1"/>
    <xf numFmtId="165" fontId="19" fillId="0" borderId="88"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2" xfId="0" applyNumberFormat="1" applyFont="1" applyFill="1" applyBorder="1" applyAlignment="1">
      <alignment vertical="center"/>
    </xf>
    <xf numFmtId="164" fontId="24" fillId="5" borderId="93" xfId="0" applyNumberFormat="1" applyFont="1" applyFill="1" applyBorder="1" applyAlignment="1">
      <alignment vertical="center"/>
    </xf>
    <xf numFmtId="164" fontId="24" fillId="5" borderId="94" xfId="0" applyNumberFormat="1" applyFont="1" applyFill="1" applyBorder="1" applyAlignment="1">
      <alignment vertical="center"/>
    </xf>
    <xf numFmtId="164" fontId="18" fillId="3" borderId="95" xfId="0" applyNumberFormat="1" applyFont="1" applyFill="1" applyBorder="1"/>
    <xf numFmtId="164" fontId="19" fillId="6" borderId="96" xfId="0" applyNumberFormat="1" applyFont="1" applyFill="1" applyBorder="1"/>
    <xf numFmtId="164" fontId="19" fillId="3" borderId="97" xfId="0" applyNumberFormat="1" applyFont="1" applyFill="1" applyBorder="1" applyAlignment="1">
      <alignment vertical="top" wrapText="1"/>
    </xf>
    <xf numFmtId="164" fontId="18" fillId="3"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164" fontId="18" fillId="6" borderId="101" xfId="0" applyNumberFormat="1" applyFont="1" applyFill="1" applyBorder="1" applyAlignment="1">
      <alignment vertical="top" wrapText="1"/>
    </xf>
    <xf numFmtId="164" fontId="18" fillId="6" borderId="102" xfId="0" applyNumberFormat="1" applyFont="1" applyFill="1" applyBorder="1" applyAlignment="1">
      <alignment vertical="top" wrapText="1"/>
    </xf>
    <xf numFmtId="0" fontId="19" fillId="6" borderId="103" xfId="0" applyFont="1" applyFill="1" applyBorder="1"/>
    <xf numFmtId="0" fontId="19" fillId="6" borderId="104" xfId="0" applyFont="1" applyFill="1" applyBorder="1"/>
    <xf numFmtId="164" fontId="21" fillId="3" borderId="95" xfId="0" applyNumberFormat="1" applyFont="1" applyFill="1" applyBorder="1" applyAlignment="1">
      <alignment vertical="center"/>
    </xf>
    <xf numFmtId="164" fontId="19" fillId="3" borderId="95" xfId="0" applyNumberFormat="1" applyFont="1" applyFill="1" applyBorder="1" applyAlignment="1">
      <alignment vertical="center"/>
    </xf>
    <xf numFmtId="164" fontId="19" fillId="6" borderId="0" xfId="0" applyNumberFormat="1" applyFont="1" applyFill="1"/>
    <xf numFmtId="164" fontId="19" fillId="6" borderId="101" xfId="0" applyNumberFormat="1" applyFont="1" applyFill="1" applyBorder="1" applyAlignment="1">
      <alignment vertical="top" wrapText="1"/>
    </xf>
    <xf numFmtId="164" fontId="18" fillId="3" borderId="101"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0" xfId="0" applyNumberFormat="1" applyFont="1" applyFill="1" applyBorder="1" applyAlignment="1">
      <alignment vertical="top" wrapText="1"/>
    </xf>
    <xf numFmtId="164" fontId="18" fillId="0" borderId="78" xfId="0" applyNumberFormat="1" applyFont="1" applyBorder="1"/>
    <xf numFmtId="164" fontId="19" fillId="5" borderId="93" xfId="0" applyNumberFormat="1" applyFont="1" applyFill="1" applyBorder="1"/>
    <xf numFmtId="164" fontId="19" fillId="5" borderId="109" xfId="0" applyNumberFormat="1" applyFont="1" applyFill="1" applyBorder="1"/>
    <xf numFmtId="164" fontId="18" fillId="6" borderId="95" xfId="0" applyNumberFormat="1" applyFont="1" applyFill="1" applyBorder="1"/>
    <xf numFmtId="164" fontId="19" fillId="6" borderId="97" xfId="0" applyNumberFormat="1" applyFont="1" applyFill="1" applyBorder="1"/>
    <xf numFmtId="164" fontId="18" fillId="6" borderId="100" xfId="0" applyNumberFormat="1" applyFont="1" applyFill="1" applyBorder="1"/>
    <xf numFmtId="164" fontId="18" fillId="6" borderId="113" xfId="0" applyNumberFormat="1" applyFont="1" applyFill="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0" borderId="109" xfId="0" applyNumberFormat="1" applyFont="1" applyBorder="1" applyAlignment="1">
      <alignment horizontal="center"/>
    </xf>
    <xf numFmtId="164" fontId="19" fillId="0" borderId="116" xfId="0" applyNumberFormat="1" applyFont="1" applyBorder="1" applyAlignment="1">
      <alignment horizontal="center"/>
    </xf>
    <xf numFmtId="164" fontId="19" fillId="0" borderId="94" xfId="0" applyNumberFormat="1" applyFont="1" applyBorder="1" applyAlignment="1">
      <alignment horizontal="center"/>
    </xf>
    <xf numFmtId="165" fontId="19" fillId="4" borderId="77" xfId="0" applyNumberFormat="1" applyFont="1" applyFill="1" applyBorder="1"/>
    <xf numFmtId="165" fontId="19" fillId="0" borderId="84" xfId="0" applyNumberFormat="1" applyFont="1" applyBorder="1"/>
    <xf numFmtId="165" fontId="19" fillId="0" borderId="77" xfId="0" applyNumberFormat="1" applyFont="1" applyBorder="1"/>
    <xf numFmtId="165" fontId="25" fillId="7" borderId="77" xfId="0" applyNumberFormat="1" applyFont="1" applyFill="1" applyBorder="1"/>
    <xf numFmtId="165" fontId="19" fillId="0" borderId="86" xfId="0" applyNumberFormat="1" applyFont="1" applyBorder="1"/>
    <xf numFmtId="165" fontId="25" fillId="7" borderId="117" xfId="0" applyNumberFormat="1" applyFont="1" applyFill="1" applyBorder="1"/>
    <xf numFmtId="165" fontId="25" fillId="7" borderId="79" xfId="0" applyNumberFormat="1" applyFont="1" applyFill="1" applyBorder="1"/>
    <xf numFmtId="164" fontId="19" fillId="0" borderId="77" xfId="0" applyNumberFormat="1" applyFont="1" applyBorder="1"/>
    <xf numFmtId="164" fontId="19" fillId="0" borderId="79" xfId="0" applyNumberFormat="1" applyFont="1" applyBorder="1"/>
    <xf numFmtId="164" fontId="18" fillId="0" borderId="76" xfId="0" applyNumberFormat="1" applyFont="1" applyBorder="1"/>
    <xf numFmtId="164" fontId="21" fillId="5" borderId="118" xfId="0" applyNumberFormat="1" applyFont="1" applyFill="1" applyBorder="1" applyAlignment="1">
      <alignment vertical="center"/>
    </xf>
    <xf numFmtId="164" fontId="21" fillId="5" borderId="119" xfId="0" applyNumberFormat="1" applyFont="1" applyFill="1" applyBorder="1" applyAlignment="1">
      <alignment horizontal="center" vertical="center"/>
    </xf>
    <xf numFmtId="164" fontId="21" fillId="5" borderId="120" xfId="0" applyNumberFormat="1" applyFont="1" applyFill="1" applyBorder="1" applyAlignment="1">
      <alignment vertical="center"/>
    </xf>
    <xf numFmtId="164" fontId="18" fillId="3" borderId="123" xfId="0" applyNumberFormat="1" applyFont="1" applyFill="1" applyBorder="1"/>
    <xf numFmtId="164" fontId="18" fillId="13" borderId="126" xfId="0" applyNumberFormat="1" applyFont="1" applyFill="1" applyBorder="1" applyAlignment="1">
      <alignment horizontal="left" vertical="center" wrapText="1"/>
    </xf>
    <xf numFmtId="165" fontId="19" fillId="0" borderId="127" xfId="0" applyNumberFormat="1" applyFont="1" applyBorder="1"/>
    <xf numFmtId="164" fontId="19" fillId="13" borderId="128" xfId="0" applyNumberFormat="1" applyFont="1" applyFill="1" applyBorder="1" applyAlignment="1">
      <alignment horizontal="left"/>
    </xf>
    <xf numFmtId="164" fontId="18" fillId="13" borderId="129" xfId="0" applyNumberFormat="1" applyFont="1" applyFill="1" applyBorder="1" applyAlignment="1">
      <alignment horizontal="left" vertical="center" wrapText="1"/>
    </xf>
    <xf numFmtId="164" fontId="18" fillId="13" borderId="130"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4" xfId="0" applyNumberFormat="1" applyFont="1" applyFill="1" applyBorder="1"/>
    <xf numFmtId="0" fontId="39" fillId="0" borderId="0" xfId="0" applyFont="1"/>
    <xf numFmtId="164" fontId="39" fillId="0" borderId="52" xfId="0" applyNumberFormat="1" applyFont="1" applyBorder="1"/>
    <xf numFmtId="165" fontId="19" fillId="4" borderId="52"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2" xfId="0" applyNumberFormat="1" applyFont="1" applyFill="1" applyBorder="1" applyAlignment="1">
      <alignment vertical="center"/>
    </xf>
    <xf numFmtId="164" fontId="21" fillId="14" borderId="93" xfId="0" applyNumberFormat="1" applyFont="1" applyFill="1" applyBorder="1" applyAlignment="1">
      <alignment vertical="center"/>
    </xf>
    <xf numFmtId="164" fontId="24" fillId="14" borderId="93" xfId="0" applyNumberFormat="1" applyFont="1" applyFill="1" applyBorder="1" applyAlignment="1">
      <alignment vertical="center"/>
    </xf>
    <xf numFmtId="164" fontId="24" fillId="14" borderId="94"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55" xfId="0" applyNumberFormat="1" applyFont="1" applyFill="1" applyBorder="1" applyAlignment="1">
      <alignment vertical="center"/>
    </xf>
    <xf numFmtId="164" fontId="16" fillId="14"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0" fontId="19" fillId="0" borderId="0" xfId="0" applyFont="1" applyBorder="1" applyAlignment="1">
      <alignment horizontal="left"/>
    </xf>
    <xf numFmtId="0" fontId="0" fillId="0" borderId="0" xfId="0" applyBorder="1"/>
    <xf numFmtId="164" fontId="21" fillId="14" borderId="133" xfId="0" applyNumberFormat="1" applyFont="1" applyFill="1" applyBorder="1" applyAlignment="1">
      <alignment vertical="center"/>
    </xf>
    <xf numFmtId="0" fontId="41" fillId="0" borderId="0" xfId="0" applyFont="1"/>
    <xf numFmtId="0" fontId="42" fillId="0" borderId="0" xfId="0" applyFont="1"/>
    <xf numFmtId="165" fontId="19" fillId="2" borderId="53" xfId="0" applyNumberFormat="1" applyFont="1" applyFill="1" applyBorder="1" applyAlignment="1">
      <alignment horizontal="right" vertical="center" wrapText="1"/>
    </xf>
    <xf numFmtId="0" fontId="9" fillId="0" borderId="0" xfId="0" applyFont="1"/>
    <xf numFmtId="164" fontId="19" fillId="0" borderId="0" xfId="0" applyNumberFormat="1" applyFont="1" applyAlignment="1">
      <alignment horizontal="left" vertical="center"/>
    </xf>
    <xf numFmtId="0" fontId="9" fillId="0" borderId="0" xfId="0" applyFont="1" applyAlignment="1">
      <alignment horizontal="left" vertical="center"/>
    </xf>
    <xf numFmtId="0" fontId="19" fillId="0" borderId="0" xfId="0" applyFont="1" applyAlignment="1">
      <alignment horizontal="right"/>
    </xf>
    <xf numFmtId="0" fontId="39" fillId="0" borderId="0" xfId="0" applyFont="1" applyAlignment="1">
      <alignment horizontal="right"/>
    </xf>
    <xf numFmtId="0" fontId="19" fillId="0" borderId="0" xfId="0" applyFont="1" applyAlignment="1">
      <alignment horizontal="left" vertical="center"/>
    </xf>
    <xf numFmtId="0" fontId="0" fillId="0" borderId="3" xfId="0" applyBorder="1"/>
    <xf numFmtId="164" fontId="0" fillId="0" borderId="0" xfId="0" applyNumberFormat="1"/>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5" fontId="19" fillId="0" borderId="8" xfId="0" applyNumberFormat="1" applyFont="1" applyBorder="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39" fillId="0" borderId="0" xfId="0" applyFont="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0" fontId="19" fillId="0" borderId="0" xfId="0" applyFont="1" applyAlignment="1">
      <alignment horizontal="left" vertical="center" wrapText="1"/>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16" borderId="53" xfId="0" applyNumberFormat="1" applyFont="1" applyFill="1" applyBorder="1" applyAlignment="1">
      <alignment horizontal="left" vertical="top" wrapText="1"/>
    </xf>
    <xf numFmtId="0" fontId="0" fillId="0" borderId="53" xfId="0" applyBorder="1"/>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5" xfId="0" applyNumberFormat="1" applyFont="1" applyFill="1" applyBorder="1" applyAlignment="1">
      <alignment vertical="top" wrapText="1"/>
    </xf>
    <xf numFmtId="0" fontId="0" fillId="0" borderId="106" xfId="0" applyBorder="1"/>
    <xf numFmtId="0" fontId="0" fillId="0" borderId="105"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0" xfId="0" applyNumberFormat="1" applyFont="1" applyFill="1" applyBorder="1" applyAlignment="1">
      <alignment horizontal="left" vertical="center" wrapText="1"/>
    </xf>
    <xf numFmtId="0" fontId="0" fillId="0" borderId="35" xfId="0" applyBorder="1"/>
    <xf numFmtId="0" fontId="0" fillId="0" borderId="131" xfId="0" applyBorder="1"/>
    <xf numFmtId="164" fontId="18" fillId="6" borderId="111" xfId="0" applyNumberFormat="1" applyFont="1" applyFill="1" applyBorder="1" applyAlignment="1">
      <alignment horizontal="left" vertical="center" wrapText="1"/>
    </xf>
    <xf numFmtId="0" fontId="0" fillId="0" borderId="112" xfId="0" applyBorder="1"/>
    <xf numFmtId="0" fontId="0" fillId="0" borderId="132" xfId="0" applyBorder="1"/>
    <xf numFmtId="164" fontId="13" fillId="0" borderId="0" xfId="0" applyNumberFormat="1" applyFont="1" applyAlignment="1">
      <alignment horizontal="left" wrapText="1"/>
    </xf>
    <xf numFmtId="164" fontId="18" fillId="13" borderId="39" xfId="0" applyNumberFormat="1" applyFont="1" applyFill="1" applyBorder="1" applyAlignment="1">
      <alignment horizontal="left" vertical="top" wrapText="1"/>
    </xf>
    <xf numFmtId="0" fontId="0" fillId="0" borderId="46" xfId="0" applyBorder="1"/>
    <xf numFmtId="164" fontId="18" fillId="13" borderId="72" xfId="0" applyNumberFormat="1" applyFont="1" applyFill="1" applyBorder="1" applyAlignment="1">
      <alignment horizontal="left" vertical="top" wrapText="1"/>
    </xf>
    <xf numFmtId="0" fontId="0" fillId="0" borderId="134" xfId="0" applyBorder="1"/>
    <xf numFmtId="164" fontId="18" fillId="13" borderId="38" xfId="0" applyNumberFormat="1" applyFont="1" applyFill="1" applyBorder="1" applyAlignment="1">
      <alignment horizontal="left" vertical="top" wrapText="1"/>
    </xf>
    <xf numFmtId="0" fontId="0" fillId="0" borderId="50" xfId="0" applyBorder="1"/>
    <xf numFmtId="0" fontId="0" fillId="0" borderId="137" xfId="0" applyBorder="1"/>
    <xf numFmtId="164" fontId="18" fillId="13" borderId="68" xfId="0" applyNumberFormat="1" applyFont="1" applyFill="1" applyBorder="1" applyAlignment="1">
      <alignment horizontal="left" vertical="top" wrapText="1"/>
    </xf>
    <xf numFmtId="0" fontId="0" fillId="0" borderId="124" xfId="0" applyBorder="1"/>
    <xf numFmtId="164" fontId="18" fillId="13" borderId="37" xfId="0" applyNumberFormat="1" applyFont="1" applyFill="1" applyBorder="1" applyAlignment="1">
      <alignment horizontal="left" vertical="top" wrapText="1"/>
    </xf>
    <xf numFmtId="0" fontId="0" fillId="0" borderId="136" xfId="0" applyBorder="1"/>
    <xf numFmtId="0" fontId="0" fillId="0" borderId="125" xfId="0" applyBorder="1"/>
    <xf numFmtId="0" fontId="0" fillId="0" borderId="135" xfId="0" applyBorder="1"/>
    <xf numFmtId="0" fontId="0" fillId="0" borderId="37" xfId="0" applyBorder="1"/>
    <xf numFmtId="164" fontId="21" fillId="14" borderId="133" xfId="0" applyNumberFormat="1" applyFont="1" applyFill="1" applyBorder="1" applyAlignment="1">
      <alignment vertical="center"/>
    </xf>
    <xf numFmtId="0" fontId="0" fillId="15" borderId="121" xfId="0" applyFill="1" applyBorder="1"/>
    <xf numFmtId="0" fontId="0" fillId="15" borderId="122" xfId="0" applyFill="1" applyBorder="1"/>
    <xf numFmtId="164" fontId="19" fillId="6" borderId="124" xfId="0" applyNumberFormat="1" applyFont="1" applyFill="1" applyBorder="1"/>
    <xf numFmtId="0" fontId="0" fillId="0" borderId="36" xfId="0" applyBorder="1"/>
    <xf numFmtId="164" fontId="18" fillId="13" borderId="18" xfId="0" applyNumberFormat="1" applyFont="1" applyFill="1" applyBorder="1" applyAlignment="1">
      <alignment horizontal="left" vertical="top" wrapText="1"/>
    </xf>
    <xf numFmtId="164" fontId="35" fillId="0" borderId="63" xfId="0" applyNumberFormat="1" applyFont="1" applyBorder="1" applyAlignment="1">
      <alignment horizontal="left" vertical="top" wrapText="1"/>
    </xf>
    <xf numFmtId="0" fontId="0" fillId="0" borderId="55" xfId="0" applyBorder="1"/>
    <xf numFmtId="164" fontId="33" fillId="0" borderId="138" xfId="0" applyNumberFormat="1" applyFont="1" applyBorder="1" applyAlignment="1">
      <alignment horizontal="left" vertical="top" wrapText="1"/>
    </xf>
    <xf numFmtId="0" fontId="0" fillId="0" borderId="13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130" zoomScaleNormal="130" workbookViewId="0">
      <selection activeCell="B17" sqref="B17"/>
    </sheetView>
  </sheetViews>
  <sheetFormatPr baseColWidth="10" defaultColWidth="9.140625" defaultRowHeight="12.75" x14ac:dyDescent="0.2"/>
  <cols>
    <col min="1" max="1" width="0.85546875" style="1" customWidth="1"/>
    <col min="2" max="2" width="27.7109375" style="319" customWidth="1"/>
    <col min="3" max="3" width="7.7109375" style="319" customWidth="1"/>
    <col min="4" max="9" width="13.7109375" style="319" customWidth="1"/>
    <col min="10" max="1025" width="6.28515625" style="319"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17"/>
      <c r="E9" s="317"/>
      <c r="F9" s="317"/>
      <c r="G9" s="317"/>
      <c r="H9" s="317"/>
      <c r="I9" s="317"/>
    </row>
    <row r="10" spans="1:10" ht="15" customHeight="1" x14ac:dyDescent="0.2">
      <c r="A10" s="9"/>
      <c r="B10" s="188"/>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30" t="str">
        <f>"Umlaufende Pfandbriefe und dafür verwendete Deckungswerte"</f>
        <v>Umlaufende Pfandbriefe und dafür verwendete Deckungswerte</v>
      </c>
    </row>
    <row r="17" spans="1:9" ht="15" customHeight="1" x14ac:dyDescent="0.2">
      <c r="A17" s="9"/>
      <c r="B17" s="330" t="s">
        <v>315</v>
      </c>
    </row>
    <row r="18" spans="1:9" ht="21" customHeight="1" x14ac:dyDescent="0.2">
      <c r="A18" s="9"/>
    </row>
    <row r="19" spans="1:9" s="8" customFormat="1" ht="13.9" customHeight="1" x14ac:dyDescent="0.2">
      <c r="A19" s="15">
        <v>0</v>
      </c>
      <c r="B19" s="292" t="s">
        <v>4</v>
      </c>
      <c r="C19" s="292"/>
      <c r="D19" s="365" t="s">
        <v>5</v>
      </c>
      <c r="E19" s="366"/>
      <c r="F19" s="365" t="s">
        <v>6</v>
      </c>
      <c r="G19" s="366"/>
      <c r="H19" s="367" t="s">
        <v>7</v>
      </c>
      <c r="I19" s="368"/>
    </row>
    <row r="20" spans="1:9" s="8" customFormat="1" ht="15" customHeight="1" x14ac:dyDescent="0.2">
      <c r="A20" s="15">
        <v>0</v>
      </c>
      <c r="B20" s="293" t="s">
        <v>8</v>
      </c>
      <c r="C20" s="294"/>
      <c r="D20" s="16" t="s">
        <v>311</v>
      </c>
      <c r="E20" s="17" t="s">
        <v>312</v>
      </c>
      <c r="F20" s="18" t="s">
        <v>311</v>
      </c>
      <c r="G20" s="17" t="s">
        <v>312</v>
      </c>
      <c r="H20" s="18" t="s">
        <v>311</v>
      </c>
      <c r="I20" s="17" t="s">
        <v>312</v>
      </c>
    </row>
    <row r="21" spans="1:9" ht="15" customHeight="1" x14ac:dyDescent="0.2">
      <c r="A21" s="15">
        <v>0</v>
      </c>
      <c r="B21" s="331" t="s">
        <v>9</v>
      </c>
      <c r="C21" s="295" t="str">
        <f>"("&amp;Einheit_Waehrung&amp;")"</f>
        <v>(Mio. €)</v>
      </c>
      <c r="D21" s="296">
        <v>35361.1</v>
      </c>
      <c r="E21" s="297">
        <v>33460.6</v>
      </c>
      <c r="F21" s="296">
        <v>33203.9</v>
      </c>
      <c r="G21" s="297">
        <v>30313.7</v>
      </c>
      <c r="H21" s="296">
        <v>30787.4</v>
      </c>
      <c r="I21" s="297">
        <v>22262.9</v>
      </c>
    </row>
    <row r="22" spans="1:9" ht="15" customHeight="1" x14ac:dyDescent="0.2">
      <c r="A22" s="15">
        <v>0</v>
      </c>
      <c r="B22" s="295" t="s">
        <v>10</v>
      </c>
      <c r="C22" s="295" t="str">
        <f>C21</f>
        <v>(Mio. €)</v>
      </c>
      <c r="D22" s="296">
        <v>0</v>
      </c>
      <c r="E22" s="297">
        <v>0</v>
      </c>
      <c r="F22" s="296">
        <v>0</v>
      </c>
      <c r="G22" s="297">
        <v>0</v>
      </c>
      <c r="H22" s="296">
        <v>0</v>
      </c>
      <c r="I22" s="297">
        <v>0</v>
      </c>
    </row>
    <row r="23" spans="1:9" ht="15" customHeight="1" x14ac:dyDescent="0.2">
      <c r="A23" s="15">
        <v>0</v>
      </c>
      <c r="B23" s="298" t="s">
        <v>11</v>
      </c>
      <c r="C23" s="298" t="str">
        <f>C21</f>
        <v>(Mio. €)</v>
      </c>
      <c r="D23" s="299">
        <v>37621.300000000003</v>
      </c>
      <c r="E23" s="300">
        <v>36474.400000000001</v>
      </c>
      <c r="F23" s="299">
        <v>36662.800000000003</v>
      </c>
      <c r="G23" s="300">
        <v>34511.699999999997</v>
      </c>
      <c r="H23" s="299">
        <v>33861.4</v>
      </c>
      <c r="I23" s="300">
        <v>26028.7</v>
      </c>
    </row>
    <row r="24" spans="1:9" ht="15" customHeight="1" x14ac:dyDescent="0.2">
      <c r="A24" s="15">
        <v>0</v>
      </c>
      <c r="B24" s="301" t="s">
        <v>10</v>
      </c>
      <c r="C24" s="301" t="str">
        <f>C21</f>
        <v>(Mio. €)</v>
      </c>
      <c r="D24" s="302">
        <v>0</v>
      </c>
      <c r="E24" s="303">
        <v>0</v>
      </c>
      <c r="F24" s="302">
        <v>0</v>
      </c>
      <c r="G24" s="303">
        <v>0</v>
      </c>
      <c r="H24" s="302">
        <v>0</v>
      </c>
      <c r="I24" s="303">
        <v>0</v>
      </c>
    </row>
    <row r="25" spans="1:9" ht="15" customHeight="1" x14ac:dyDescent="0.2">
      <c r="A25" s="15">
        <v>0</v>
      </c>
      <c r="B25" s="295" t="s">
        <v>12</v>
      </c>
      <c r="C25" s="295" t="str">
        <f>C21</f>
        <v>(Mio. €)</v>
      </c>
      <c r="D25" s="296">
        <v>2260.2000000000044</v>
      </c>
      <c r="E25" s="297">
        <v>3013.8000000000029</v>
      </c>
      <c r="F25" s="296">
        <v>3458.9000000000015</v>
      </c>
      <c r="G25" s="297">
        <v>4197.9999999999964</v>
      </c>
      <c r="H25" s="296">
        <v>3074</v>
      </c>
      <c r="I25" s="297">
        <v>3765.7999999999993</v>
      </c>
    </row>
    <row r="26" spans="1:9" ht="15" customHeight="1" x14ac:dyDescent="0.2">
      <c r="A26" s="15">
        <v>0</v>
      </c>
      <c r="B26" s="369" t="s">
        <v>13</v>
      </c>
      <c r="C26" s="370"/>
      <c r="D26" s="302">
        <v>6.3917694868089638</v>
      </c>
      <c r="E26" s="303">
        <v>9.0070112311195949</v>
      </c>
      <c r="F26" s="302">
        <v>10.417149792644842</v>
      </c>
      <c r="G26" s="303">
        <v>13.848523934722571</v>
      </c>
      <c r="H26" s="302">
        <v>9.9846040912840959</v>
      </c>
      <c r="I26" s="303">
        <v>16.915136842010696</v>
      </c>
    </row>
    <row r="27" spans="1:9" ht="15" customHeight="1" x14ac:dyDescent="0.2">
      <c r="A27" s="15"/>
      <c r="B27" s="308" t="s">
        <v>303</v>
      </c>
      <c r="C27" s="308" t="str">
        <f>C23</f>
        <v>(Mio. €)</v>
      </c>
      <c r="D27" s="309">
        <v>1287.31</v>
      </c>
      <c r="E27" s="310">
        <v>1218.3</v>
      </c>
      <c r="F27" s="309">
        <v>664.08</v>
      </c>
      <c r="G27" s="310">
        <v>606.29999999999995</v>
      </c>
      <c r="H27" s="311"/>
      <c r="I27" s="312"/>
    </row>
    <row r="28" spans="1:9" ht="15" customHeight="1" x14ac:dyDescent="0.2">
      <c r="A28" s="15"/>
      <c r="B28" s="308" t="s">
        <v>304</v>
      </c>
      <c r="C28" s="308" t="str">
        <f>C24</f>
        <v>(Mio. €)</v>
      </c>
      <c r="D28" s="309">
        <v>0</v>
      </c>
      <c r="E28" s="310">
        <v>0</v>
      </c>
      <c r="F28" s="309">
        <v>0</v>
      </c>
      <c r="G28" s="310">
        <v>0</v>
      </c>
      <c r="H28" s="313"/>
      <c r="I28" s="313"/>
    </row>
    <row r="29" spans="1:9" ht="15" customHeight="1" x14ac:dyDescent="0.2">
      <c r="A29" s="15"/>
      <c r="B29" s="308" t="s">
        <v>305</v>
      </c>
      <c r="C29" s="308" t="str">
        <f>C25</f>
        <v>(Mio. €)</v>
      </c>
      <c r="D29" s="314">
        <v>972.95</v>
      </c>
      <c r="E29" s="315">
        <v>1795.5</v>
      </c>
      <c r="F29" s="314">
        <v>2794.79</v>
      </c>
      <c r="G29" s="315">
        <v>3591.7</v>
      </c>
      <c r="H29" s="313"/>
      <c r="I29" s="313"/>
    </row>
    <row r="30" spans="1:9" ht="12" customHeight="1" x14ac:dyDescent="0.2">
      <c r="A30" s="9"/>
      <c r="B30" s="295"/>
      <c r="C30" s="295"/>
      <c r="D30" s="19"/>
      <c r="E30" s="304"/>
      <c r="F30" s="19"/>
      <c r="G30" s="304"/>
      <c r="H30" s="19"/>
      <c r="I30" s="304"/>
    </row>
    <row r="31" spans="1:9" ht="30" customHeight="1" x14ac:dyDescent="0.2">
      <c r="A31" s="9"/>
      <c r="B31" s="22" t="s">
        <v>14</v>
      </c>
      <c r="C31" s="305" t="str">
        <f>C21</f>
        <v>(Mio. €)</v>
      </c>
      <c r="D31" s="23">
        <v>2260.3000000000002</v>
      </c>
      <c r="E31" s="24">
        <v>3013.8</v>
      </c>
      <c r="F31" s="23">
        <v>3458.9</v>
      </c>
      <c r="G31" s="24">
        <v>4198</v>
      </c>
      <c r="H31" s="25"/>
      <c r="I31" s="26"/>
    </row>
    <row r="32" spans="1:9" ht="15" customHeight="1" x14ac:dyDescent="0.2">
      <c r="A32" s="15">
        <v>0</v>
      </c>
      <c r="B32" s="369" t="s">
        <v>13</v>
      </c>
      <c r="C32" s="370"/>
      <c r="D32" s="302">
        <v>6.3920522834414095</v>
      </c>
      <c r="E32" s="303">
        <v>9.007011231119586</v>
      </c>
      <c r="F32" s="302">
        <v>10.417149792644839</v>
      </c>
      <c r="G32" s="303">
        <v>13.848523934722584</v>
      </c>
      <c r="H32" s="306"/>
      <c r="I32" s="306"/>
    </row>
    <row r="33" spans="1:9" ht="12" customHeight="1" x14ac:dyDescent="0.2">
      <c r="A33" s="9"/>
      <c r="B33" s="295" t="str">
        <f>FnRwbBerH</f>
        <v>* Für die Berechnung des Risikobarwertes wurde der dynamische Ansatz gem. § 5 Abs. 1 Nr. 2 PfandBarwertV verwendet.</v>
      </c>
      <c r="C33" s="295"/>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292" t="s">
        <v>4</v>
      </c>
      <c r="C35" s="292"/>
      <c r="D35" s="365" t="s">
        <v>5</v>
      </c>
      <c r="E35" s="366"/>
      <c r="F35" s="365" t="s">
        <v>6</v>
      </c>
      <c r="G35" s="366"/>
      <c r="H35" s="367" t="s">
        <v>7</v>
      </c>
      <c r="I35" s="368"/>
    </row>
    <row r="36" spans="1:9" ht="15" customHeight="1" x14ac:dyDescent="0.2">
      <c r="A36" s="15">
        <v>1</v>
      </c>
      <c r="B36" s="293" t="s">
        <v>8</v>
      </c>
      <c r="C36" s="294"/>
      <c r="D36" s="16" t="s">
        <v>311</v>
      </c>
      <c r="E36" s="17" t="s">
        <v>312</v>
      </c>
      <c r="F36" s="18" t="s">
        <v>311</v>
      </c>
      <c r="G36" s="17" t="s">
        <v>312</v>
      </c>
      <c r="H36" s="18" t="s">
        <v>311</v>
      </c>
      <c r="I36" s="17" t="s">
        <v>312</v>
      </c>
    </row>
    <row r="37" spans="1:9" ht="15" customHeight="1" x14ac:dyDescent="0.2">
      <c r="A37" s="15">
        <v>1</v>
      </c>
      <c r="B37" s="331" t="s">
        <v>15</v>
      </c>
      <c r="C37" s="295" t="str">
        <f>"("&amp;Einheit_Waehrung&amp;")"</f>
        <v>(Mio. €)</v>
      </c>
      <c r="D37" s="296">
        <v>1169.5999999999999</v>
      </c>
      <c r="E37" s="297">
        <v>1271.7</v>
      </c>
      <c r="F37" s="296">
        <v>1264.3</v>
      </c>
      <c r="G37" s="297">
        <v>1358.7</v>
      </c>
      <c r="H37" s="296">
        <v>1172.9000000000001</v>
      </c>
      <c r="I37" s="297">
        <v>961.1</v>
      </c>
    </row>
    <row r="38" spans="1:9" s="8" customFormat="1" ht="15" customHeight="1" x14ac:dyDescent="0.2">
      <c r="A38" s="15">
        <v>1</v>
      </c>
      <c r="B38" s="295" t="s">
        <v>10</v>
      </c>
      <c r="C38" s="295" t="str">
        <f>C37</f>
        <v>(Mio. €)</v>
      </c>
      <c r="D38" s="296">
        <v>0</v>
      </c>
      <c r="E38" s="297">
        <v>0</v>
      </c>
      <c r="F38" s="296">
        <v>0</v>
      </c>
      <c r="G38" s="297">
        <v>0</v>
      </c>
      <c r="H38" s="296">
        <v>0</v>
      </c>
      <c r="I38" s="297">
        <v>0</v>
      </c>
    </row>
    <row r="39" spans="1:9" ht="15" customHeight="1" x14ac:dyDescent="0.2">
      <c r="A39" s="15">
        <v>1</v>
      </c>
      <c r="B39" s="298" t="s">
        <v>11</v>
      </c>
      <c r="C39" s="298" t="str">
        <f>C37</f>
        <v>(Mio. €)</v>
      </c>
      <c r="D39" s="299">
        <v>1280.3</v>
      </c>
      <c r="E39" s="300">
        <v>1444.6</v>
      </c>
      <c r="F39" s="299">
        <v>1389.1</v>
      </c>
      <c r="G39" s="300">
        <v>1532.6</v>
      </c>
      <c r="H39" s="299">
        <v>1222</v>
      </c>
      <c r="I39" s="300">
        <v>1025.8</v>
      </c>
    </row>
    <row r="40" spans="1:9" ht="15" customHeight="1" x14ac:dyDescent="0.2">
      <c r="A40" s="15">
        <v>1</v>
      </c>
      <c r="B40" s="301" t="s">
        <v>10</v>
      </c>
      <c r="C40" s="301" t="str">
        <f>C37</f>
        <v>(Mio. €)</v>
      </c>
      <c r="D40" s="302">
        <v>0</v>
      </c>
      <c r="E40" s="303">
        <v>0</v>
      </c>
      <c r="F40" s="302">
        <v>9.8000000000000007</v>
      </c>
      <c r="G40" s="303">
        <v>9.6</v>
      </c>
      <c r="H40" s="302">
        <v>3.5</v>
      </c>
      <c r="I40" s="303">
        <v>-16.8</v>
      </c>
    </row>
    <row r="41" spans="1:9" ht="15" customHeight="1" x14ac:dyDescent="0.2">
      <c r="A41" s="15">
        <v>1</v>
      </c>
      <c r="B41" s="295" t="s">
        <v>12</v>
      </c>
      <c r="C41" s="295" t="str">
        <f>C37</f>
        <v>(Mio. €)</v>
      </c>
      <c r="D41" s="296">
        <v>110.70000000000005</v>
      </c>
      <c r="E41" s="297">
        <v>172.89999999999986</v>
      </c>
      <c r="F41" s="296">
        <v>124.79999999999995</v>
      </c>
      <c r="G41" s="297">
        <v>173.89999999999986</v>
      </c>
      <c r="H41" s="296">
        <v>49.099999999999909</v>
      </c>
      <c r="I41" s="297">
        <v>64.699999999999932</v>
      </c>
    </row>
    <row r="42" spans="1:9" ht="15" customHeight="1" x14ac:dyDescent="0.2">
      <c r="A42" s="15">
        <v>1</v>
      </c>
      <c r="B42" s="369" t="s">
        <v>13</v>
      </c>
      <c r="C42" s="370"/>
      <c r="D42" s="302">
        <v>9.4647742818057488</v>
      </c>
      <c r="E42" s="303">
        <v>13.595973893213797</v>
      </c>
      <c r="F42" s="302">
        <v>9.8710749031084362</v>
      </c>
      <c r="G42" s="303">
        <v>12.79899904320305</v>
      </c>
      <c r="H42" s="302">
        <v>4.1862051325773644</v>
      </c>
      <c r="I42" s="303">
        <v>6.7318697325980565</v>
      </c>
    </row>
    <row r="43" spans="1:9" ht="15" customHeight="1" x14ac:dyDescent="0.2">
      <c r="A43" s="15"/>
      <c r="B43" s="308" t="s">
        <v>303</v>
      </c>
      <c r="C43" s="308" t="str">
        <f>C39</f>
        <v>(Mio. €)</v>
      </c>
      <c r="D43" s="309">
        <v>45.572699999999998</v>
      </c>
      <c r="E43" s="310">
        <v>49.4</v>
      </c>
      <c r="F43" s="309">
        <v>25.287299999999998</v>
      </c>
      <c r="G43" s="310">
        <v>27.2</v>
      </c>
      <c r="H43" s="311"/>
      <c r="I43" s="312"/>
    </row>
    <row r="44" spans="1:9" ht="15" customHeight="1" x14ac:dyDescent="0.2">
      <c r="A44" s="15"/>
      <c r="B44" s="308" t="s">
        <v>304</v>
      </c>
      <c r="C44" s="308" t="str">
        <f>C40</f>
        <v>(Mio. €)</v>
      </c>
      <c r="D44" s="309">
        <v>0</v>
      </c>
      <c r="E44" s="310">
        <v>0</v>
      </c>
      <c r="F44" s="309">
        <v>0</v>
      </c>
      <c r="G44" s="310">
        <v>0</v>
      </c>
      <c r="H44" s="313"/>
      <c r="I44" s="313"/>
    </row>
    <row r="45" spans="1:9" ht="15" customHeight="1" x14ac:dyDescent="0.2">
      <c r="A45" s="15"/>
      <c r="B45" s="308" t="s">
        <v>305</v>
      </c>
      <c r="C45" s="308" t="str">
        <f>C41</f>
        <v>(Mio. €)</v>
      </c>
      <c r="D45" s="314">
        <v>65.158799999999999</v>
      </c>
      <c r="E45" s="315">
        <v>123.5</v>
      </c>
      <c r="F45" s="314">
        <v>99.491500000000002</v>
      </c>
      <c r="G45" s="315">
        <v>146.80000000000001</v>
      </c>
      <c r="H45" s="313"/>
      <c r="I45" s="313"/>
    </row>
    <row r="46" spans="1:9" ht="12" customHeight="1" x14ac:dyDescent="0.2">
      <c r="A46" s="9"/>
      <c r="B46" s="295"/>
      <c r="C46" s="295"/>
      <c r="D46" s="19"/>
      <c r="E46" s="304"/>
      <c r="F46" s="19"/>
      <c r="G46" s="304"/>
      <c r="H46" s="19"/>
      <c r="I46" s="304"/>
    </row>
    <row r="47" spans="1:9" ht="30" customHeight="1" x14ac:dyDescent="0.2">
      <c r="A47" s="9"/>
      <c r="B47" s="22" t="s">
        <v>14</v>
      </c>
      <c r="C47" s="305" t="str">
        <f>C37</f>
        <v>(Mio. €)</v>
      </c>
      <c r="D47" s="23">
        <v>110.7</v>
      </c>
      <c r="E47" s="24">
        <v>172.9</v>
      </c>
      <c r="F47" s="23">
        <v>124.8</v>
      </c>
      <c r="G47" s="24">
        <v>173.9</v>
      </c>
      <c r="H47" s="25"/>
      <c r="I47" s="26"/>
    </row>
    <row r="48" spans="1:9" ht="15" customHeight="1" x14ac:dyDescent="0.2">
      <c r="A48" s="15">
        <v>0</v>
      </c>
      <c r="B48" s="369" t="s">
        <v>13</v>
      </c>
      <c r="C48" s="370"/>
      <c r="D48" s="302">
        <v>9.464774281805747</v>
      </c>
      <c r="E48" s="303">
        <v>13.595973893213808</v>
      </c>
      <c r="F48" s="302">
        <v>9.8710749031084397</v>
      </c>
      <c r="G48" s="303">
        <v>12.798999043203061</v>
      </c>
      <c r="H48" s="306"/>
      <c r="I48" s="306"/>
    </row>
    <row r="49" spans="1:12" s="8" customFormat="1" ht="12" customHeight="1" x14ac:dyDescent="0.2">
      <c r="A49" s="9"/>
      <c r="B49" s="295" t="str">
        <f>FnRwbBerO</f>
        <v>* Für die Berechnung des Risikobarwertes wurde der dynamische Ansatz gem. § 5 Abs. 1 Nr. 2 PfandBarwertV verwendet.</v>
      </c>
      <c r="C49" s="295"/>
      <c r="D49" s="21"/>
      <c r="E49" s="21"/>
      <c r="F49" s="21"/>
      <c r="G49" s="21"/>
      <c r="H49" s="21"/>
      <c r="I49" s="21"/>
    </row>
    <row r="50" spans="1:12" s="8" customFormat="1" ht="20.100000000000001" customHeight="1" x14ac:dyDescent="0.2">
      <c r="A50" s="9"/>
    </row>
    <row r="51" spans="1:12" s="8" customFormat="1" ht="12.75" customHeight="1" x14ac:dyDescent="0.2">
      <c r="B51" s="373"/>
      <c r="C51" s="368"/>
      <c r="D51" s="368"/>
      <c r="E51" s="368"/>
      <c r="F51" s="368"/>
      <c r="G51" s="368"/>
      <c r="H51" s="368"/>
      <c r="J51" s="327"/>
    </row>
    <row r="52" spans="1:12" s="8" customFormat="1" ht="12.75" customHeight="1" x14ac:dyDescent="0.2">
      <c r="B52" s="349"/>
      <c r="C52" s="349"/>
      <c r="D52" s="349"/>
      <c r="E52" s="349"/>
      <c r="F52" s="349"/>
      <c r="G52" s="349"/>
      <c r="H52" s="349"/>
      <c r="I52" s="349"/>
      <c r="J52" s="349"/>
      <c r="K52" s="350"/>
      <c r="L52" s="350"/>
    </row>
    <row r="53" spans="1:12" ht="12" customHeight="1" x14ac:dyDescent="0.2">
      <c r="A53" s="28"/>
      <c r="B53" s="353" t="s">
        <v>16</v>
      </c>
      <c r="C53" s="354"/>
      <c r="D53" s="355"/>
      <c r="E53" s="352"/>
      <c r="F53" s="352"/>
      <c r="G53" s="327"/>
      <c r="H53" s="327"/>
      <c r="I53" s="356"/>
      <c r="J53" s="349"/>
      <c r="K53" s="349"/>
      <c r="L53" s="349"/>
    </row>
    <row r="54" spans="1:12" ht="24" customHeight="1" x14ac:dyDescent="0.2">
      <c r="B54" s="374" t="s">
        <v>17</v>
      </c>
      <c r="C54" s="372"/>
      <c r="D54" s="372"/>
      <c r="E54" s="372"/>
      <c r="F54" s="372"/>
      <c r="G54" s="372"/>
      <c r="H54" s="372"/>
      <c r="I54" s="372"/>
      <c r="J54" s="349"/>
      <c r="K54" s="349"/>
      <c r="L54" s="349"/>
    </row>
    <row r="55" spans="1:12" ht="12" customHeight="1" x14ac:dyDescent="0.2">
      <c r="B55" s="374" t="s">
        <v>309</v>
      </c>
      <c r="C55" s="372"/>
      <c r="D55" s="372"/>
      <c r="E55" s="372"/>
      <c r="F55" s="372"/>
      <c r="G55" s="372"/>
      <c r="H55" s="372"/>
      <c r="I55" s="372"/>
      <c r="J55" s="349"/>
      <c r="K55" s="349"/>
      <c r="L55" s="349"/>
    </row>
    <row r="56" spans="1:12" ht="12" customHeight="1" x14ac:dyDescent="0.2">
      <c r="B56" s="353" t="s">
        <v>18</v>
      </c>
      <c r="C56" s="354"/>
      <c r="D56" s="355"/>
      <c r="E56" s="352"/>
      <c r="F56" s="352"/>
      <c r="G56" s="327"/>
      <c r="H56" s="327"/>
      <c r="I56" s="356"/>
      <c r="J56" s="349"/>
      <c r="K56" s="349"/>
      <c r="L56" s="349"/>
    </row>
    <row r="57" spans="1:12" ht="12" customHeight="1" x14ac:dyDescent="0.2">
      <c r="B57" s="353" t="s">
        <v>19</v>
      </c>
      <c r="C57" s="327"/>
      <c r="D57" s="327"/>
      <c r="E57" s="327"/>
      <c r="F57" s="327"/>
      <c r="G57" s="327"/>
      <c r="H57" s="327"/>
      <c r="I57" s="327"/>
      <c r="J57" s="349"/>
      <c r="K57" s="349"/>
      <c r="L57" s="349"/>
    </row>
    <row r="58" spans="1:12" s="8" customFormat="1" ht="15" x14ac:dyDescent="0.2">
      <c r="B58" s="371"/>
      <c r="C58" s="371"/>
      <c r="D58" s="327"/>
      <c r="E58" s="327"/>
      <c r="F58" s="327"/>
      <c r="G58" s="327"/>
      <c r="H58" s="327"/>
      <c r="I58" s="327"/>
      <c r="J58" s="349"/>
      <c r="K58" s="350"/>
      <c r="L58" s="350"/>
    </row>
    <row r="59" spans="1:12" s="8" customFormat="1" ht="15" x14ac:dyDescent="0.2">
      <c r="B59" s="357" t="str">
        <f>"Hinweis: Die Überdeckung unter Berücksichtigung des vdp-Bonitätsdifferenzierungsmodells ist optional."</f>
        <v>Hinweis: Die Überdeckung unter Berücksichtigung des vdp-Bonitätsdifferenzierungsmodells ist optional.</v>
      </c>
      <c r="C59" s="327"/>
      <c r="D59" s="327"/>
      <c r="E59" s="327"/>
      <c r="F59" s="327"/>
      <c r="G59" s="327"/>
      <c r="H59" s="327"/>
      <c r="I59" s="327"/>
      <c r="J59" s="349"/>
      <c r="K59" s="350"/>
      <c r="L59" s="350"/>
    </row>
    <row r="60" spans="1:12" s="8" customFormat="1" ht="15" x14ac:dyDescent="0.2">
      <c r="B60" s="352"/>
      <c r="C60" s="352"/>
      <c r="D60" s="352"/>
      <c r="E60" s="352"/>
      <c r="F60" s="352"/>
      <c r="G60" s="352"/>
      <c r="H60" s="352"/>
      <c r="I60" s="352"/>
      <c r="J60" s="350"/>
      <c r="K60" s="350"/>
      <c r="L60" s="350"/>
    </row>
    <row r="61" spans="1:12" s="8" customFormat="1" ht="15" x14ac:dyDescent="0.2">
      <c r="B61" s="350"/>
      <c r="C61" s="350"/>
      <c r="D61" s="350"/>
      <c r="E61" s="350"/>
      <c r="F61" s="350"/>
      <c r="G61" s="350"/>
      <c r="H61" s="350"/>
      <c r="I61" s="350"/>
      <c r="J61" s="350"/>
      <c r="K61" s="350"/>
      <c r="L61" s="350"/>
    </row>
    <row r="62" spans="1:12" ht="12" customHeight="1" x14ac:dyDescent="0.2"/>
    <row r="63" spans="1:12" ht="30" customHeight="1" x14ac:dyDescent="0.2"/>
    <row r="64" spans="1:12" ht="15" customHeight="1" x14ac:dyDescent="0.2">
      <c r="B64" s="372"/>
      <c r="C64" s="372"/>
    </row>
    <row r="65" spans="2:9" ht="12" customHeight="1" x14ac:dyDescent="0.2"/>
    <row r="66" spans="2:9" ht="20.100000000000001" customHeight="1" x14ac:dyDescent="0.2"/>
    <row r="67" spans="2:9" s="8" customFormat="1" ht="13.9" customHeight="1" x14ac:dyDescent="0.2">
      <c r="D67" s="368"/>
      <c r="E67" s="368"/>
      <c r="F67" s="368"/>
      <c r="G67" s="368"/>
      <c r="H67" s="368"/>
      <c r="I67" s="368"/>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72"/>
      <c r="C74" s="372"/>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72"/>
      <c r="C80" s="372"/>
    </row>
    <row r="81" spans="2:10" ht="12" customHeight="1" x14ac:dyDescent="0.2"/>
    <row r="82" spans="2:10" ht="12.75" customHeight="1" x14ac:dyDescent="0.2"/>
    <row r="83" spans="2:10" ht="12.75" customHeight="1" x14ac:dyDescent="0.2"/>
    <row r="84" spans="2:10" s="27" customFormat="1" ht="12" customHeight="1" x14ac:dyDescent="0.2"/>
    <row r="85" spans="2:10" ht="24" customHeight="1" x14ac:dyDescent="0.2">
      <c r="B85" s="372"/>
      <c r="C85" s="372"/>
      <c r="D85" s="372"/>
      <c r="E85" s="372"/>
      <c r="F85" s="372"/>
      <c r="G85" s="372"/>
      <c r="H85" s="372"/>
      <c r="I85" s="372"/>
      <c r="J85" s="372"/>
    </row>
    <row r="86" spans="2:10" ht="12" customHeight="1" x14ac:dyDescent="0.2"/>
    <row r="87" spans="2:10" ht="12" customHeight="1" x14ac:dyDescent="0.2"/>
    <row r="88" spans="2:10" ht="12" customHeight="1" x14ac:dyDescent="0.2"/>
  </sheetData>
  <mergeCells count="21">
    <mergeCell ref="B85:J85"/>
    <mergeCell ref="D67:E67"/>
    <mergeCell ref="F67:G67"/>
    <mergeCell ref="H67:I67"/>
    <mergeCell ref="B74:C74"/>
    <mergeCell ref="B80:C80"/>
    <mergeCell ref="B58:C58"/>
    <mergeCell ref="B64:C64"/>
    <mergeCell ref="D35:E35"/>
    <mergeCell ref="F35:G35"/>
    <mergeCell ref="H35:I35"/>
    <mergeCell ref="B42:C42"/>
    <mergeCell ref="B48:C48"/>
    <mergeCell ref="B51:H51"/>
    <mergeCell ref="B54:I54"/>
    <mergeCell ref="B55:I55"/>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19" customWidth="1"/>
    <col min="2" max="2" width="11.5703125" style="319" hidden="1" customWidth="1"/>
    <col min="3" max="3" width="22.7109375" style="319" customWidth="1"/>
    <col min="4" max="4" width="8.7109375" style="319" customWidth="1"/>
    <col min="5" max="5" width="18.7109375" style="319" customWidth="1"/>
    <col min="6" max="6" width="16" style="319" customWidth="1"/>
    <col min="7" max="10" width="19.5703125" style="319" customWidth="1"/>
    <col min="11" max="1026" width="8.7109375" style="319" customWidth="1"/>
  </cols>
  <sheetData>
    <row r="1" spans="2:10" ht="5.0999999999999996" customHeight="1" x14ac:dyDescent="0.2"/>
    <row r="2" spans="2:10" ht="12.75" customHeight="1" x14ac:dyDescent="0.2">
      <c r="C2" s="195" t="s">
        <v>144</v>
      </c>
      <c r="D2" s="12"/>
      <c r="E2" s="12"/>
      <c r="F2" s="317"/>
      <c r="G2" s="317"/>
      <c r="H2" s="317"/>
      <c r="I2" s="317"/>
      <c r="J2" s="317"/>
    </row>
    <row r="3" spans="2:10" ht="12.75" customHeight="1" x14ac:dyDescent="0.2">
      <c r="H3" s="317"/>
      <c r="I3" s="317"/>
      <c r="J3" s="317"/>
    </row>
    <row r="4" spans="2:10" ht="12.75" customHeight="1" x14ac:dyDescent="0.2">
      <c r="C4" s="49" t="s">
        <v>161</v>
      </c>
      <c r="D4" s="12"/>
      <c r="E4" s="12"/>
      <c r="F4" s="317"/>
      <c r="G4" s="317"/>
      <c r="H4" s="317"/>
      <c r="I4" s="317"/>
      <c r="J4" s="317"/>
    </row>
    <row r="5" spans="2:10" ht="15" customHeight="1" x14ac:dyDescent="0.2">
      <c r="C5" s="49" t="str">
        <f>UebInstitutQuartal</f>
        <v>4. Quartal 2022</v>
      </c>
      <c r="D5" s="317"/>
      <c r="E5" s="317"/>
      <c r="F5" s="317"/>
      <c r="G5" s="317"/>
      <c r="H5" s="317"/>
      <c r="I5" s="317"/>
      <c r="J5" s="317"/>
    </row>
    <row r="6" spans="2:10" ht="12.75" customHeight="1" x14ac:dyDescent="0.2">
      <c r="C6" s="317"/>
      <c r="D6" s="317"/>
      <c r="E6" s="317"/>
      <c r="F6" s="317"/>
      <c r="G6" s="317"/>
      <c r="H6" s="317"/>
      <c r="I6" s="317"/>
      <c r="J6" s="317"/>
    </row>
    <row r="7" spans="2:10" ht="15" customHeight="1" x14ac:dyDescent="0.2">
      <c r="C7" s="124"/>
      <c r="D7" s="20"/>
      <c r="E7" s="238" t="s">
        <v>162</v>
      </c>
      <c r="F7" s="239"/>
      <c r="G7" s="239"/>
      <c r="H7" s="239"/>
      <c r="I7" s="239"/>
      <c r="J7" s="240"/>
    </row>
    <row r="8" spans="2:10" ht="12.75" customHeight="1" x14ac:dyDescent="0.2">
      <c r="C8" s="20"/>
      <c r="D8" s="20"/>
      <c r="E8" s="284" t="s">
        <v>47</v>
      </c>
      <c r="F8" s="325" t="s">
        <v>59</v>
      </c>
      <c r="G8" s="325"/>
      <c r="H8" s="325"/>
      <c r="I8" s="325"/>
      <c r="J8" s="326"/>
    </row>
    <row r="9" spans="2:10" ht="25.5" customHeight="1" x14ac:dyDescent="0.2">
      <c r="C9" s="20"/>
      <c r="D9" s="20"/>
      <c r="E9" s="241"/>
      <c r="F9" s="409" t="s">
        <v>163</v>
      </c>
      <c r="G9" s="410"/>
      <c r="H9" s="413" t="s">
        <v>164</v>
      </c>
      <c r="I9" s="422"/>
      <c r="J9" s="416" t="s">
        <v>165</v>
      </c>
    </row>
    <row r="10" spans="2:10" ht="12.75" customHeight="1" x14ac:dyDescent="0.2">
      <c r="C10" s="20"/>
      <c r="D10" s="20"/>
      <c r="E10" s="241"/>
      <c r="F10" s="411" t="s">
        <v>58</v>
      </c>
      <c r="G10" s="193" t="s">
        <v>59</v>
      </c>
      <c r="H10" s="411" t="s">
        <v>58</v>
      </c>
      <c r="I10" s="193" t="s">
        <v>59</v>
      </c>
      <c r="J10" s="420"/>
    </row>
    <row r="11" spans="2:10" ht="54.75" customHeight="1" x14ac:dyDescent="0.2">
      <c r="C11" s="89"/>
      <c r="D11" s="89"/>
      <c r="E11" s="243"/>
      <c r="F11" s="412"/>
      <c r="G11" s="289" t="s">
        <v>149</v>
      </c>
      <c r="H11" s="412"/>
      <c r="I11" s="285" t="s">
        <v>149</v>
      </c>
      <c r="J11" s="421"/>
    </row>
    <row r="12" spans="2:10" ht="12.75" customHeight="1" x14ac:dyDescent="0.2">
      <c r="B12" s="125"/>
      <c r="C12" s="126" t="s">
        <v>71</v>
      </c>
      <c r="D12" s="127" t="str">
        <f>AktQuartal</f>
        <v>4. Quartal</v>
      </c>
      <c r="E12" s="214" t="str">
        <f>Einheit_Waehrung</f>
        <v>Mio. €</v>
      </c>
      <c r="F12" s="215" t="str">
        <f>E12</f>
        <v>Mio. €</v>
      </c>
      <c r="G12" s="215" t="str">
        <f>E12</f>
        <v>Mio. €</v>
      </c>
      <c r="H12" s="215" t="str">
        <f>G12</f>
        <v>Mio. €</v>
      </c>
      <c r="I12" s="215" t="str">
        <f>F12</f>
        <v>Mio. €</v>
      </c>
      <c r="J12" s="217" t="str">
        <f>F12</f>
        <v>Mio. €</v>
      </c>
    </row>
    <row r="13" spans="2:10" ht="12.75" customHeight="1" x14ac:dyDescent="0.2">
      <c r="B13" s="128" t="s">
        <v>72</v>
      </c>
      <c r="C13" s="67" t="s">
        <v>73</v>
      </c>
      <c r="D13" s="68" t="str">
        <f>"Jahr "&amp;AktJahr</f>
        <v>Jahr 2022</v>
      </c>
      <c r="E13" s="218">
        <v>0</v>
      </c>
      <c r="F13" s="69">
        <v>0</v>
      </c>
      <c r="G13" s="69">
        <v>0</v>
      </c>
      <c r="H13" s="108">
        <v>0</v>
      </c>
      <c r="I13" s="69">
        <v>0</v>
      </c>
      <c r="J13" s="219">
        <v>0</v>
      </c>
    </row>
    <row r="14" spans="2:10" ht="12.75" customHeight="1" x14ac:dyDescent="0.2">
      <c r="B14" s="128"/>
      <c r="C14" s="44"/>
      <c r="D14" s="44" t="str">
        <f>"Jahr "&amp;(AktJahr-1)</f>
        <v>Jahr 2021</v>
      </c>
      <c r="E14" s="272">
        <v>0</v>
      </c>
      <c r="F14" s="111">
        <v>0</v>
      </c>
      <c r="G14" s="111">
        <v>0</v>
      </c>
      <c r="H14" s="114">
        <v>0</v>
      </c>
      <c r="I14" s="111">
        <v>0</v>
      </c>
      <c r="J14" s="233">
        <v>0</v>
      </c>
    </row>
    <row r="15" spans="2:10" ht="12.75" customHeight="1" x14ac:dyDescent="0.2">
      <c r="B15" s="128" t="s">
        <v>74</v>
      </c>
      <c r="C15" s="67" t="s">
        <v>75</v>
      </c>
      <c r="D15" s="68" t="str">
        <f>$D$13</f>
        <v>Jahr 2022</v>
      </c>
      <c r="E15" s="218">
        <v>0</v>
      </c>
      <c r="F15" s="69">
        <v>0</v>
      </c>
      <c r="G15" s="69">
        <v>0</v>
      </c>
      <c r="H15" s="108">
        <v>0</v>
      </c>
      <c r="I15" s="69">
        <v>0</v>
      </c>
      <c r="J15" s="219">
        <v>0</v>
      </c>
    </row>
    <row r="16" spans="2:10" ht="12.75" customHeight="1" x14ac:dyDescent="0.2">
      <c r="B16" s="128"/>
      <c r="C16" s="44"/>
      <c r="D16" s="44" t="str">
        <f>$D$14</f>
        <v>Jahr 2021</v>
      </c>
      <c r="E16" s="275">
        <v>0</v>
      </c>
      <c r="F16" s="234">
        <v>0</v>
      </c>
      <c r="G16" s="234">
        <v>0</v>
      </c>
      <c r="H16" s="286">
        <v>0</v>
      </c>
      <c r="I16" s="234">
        <v>0</v>
      </c>
      <c r="J16" s="235">
        <v>0</v>
      </c>
    </row>
    <row r="17" spans="3:10" ht="12.75" customHeight="1" x14ac:dyDescent="0.2">
      <c r="C17" s="129" t="str">
        <f>IF(INT(AktJahrMonat)&gt;201503,"","Hinweis: Die detaillierten Weiteren Deckungswerte werden erst ab Q2 2014 erfasst; für die vorausgehenden Quartale liegen bislang keine geeigneten Daten vor.")</f>
        <v/>
      </c>
      <c r="D17" s="323"/>
      <c r="E17" s="323"/>
      <c r="F17" s="323"/>
      <c r="G17" s="323"/>
      <c r="H17" s="323"/>
      <c r="I17" s="323"/>
      <c r="J17" s="323"/>
    </row>
    <row r="18" spans="3:10" ht="12.75" customHeight="1" x14ac:dyDescent="0.2"/>
    <row r="19" spans="3:10" ht="12.75" customHeight="1" x14ac:dyDescent="0.2">
      <c r="C19" s="20" t="s">
        <v>150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C5" sqref="C5"/>
    </sheetView>
  </sheetViews>
  <sheetFormatPr baseColWidth="10" defaultColWidth="9.140625" defaultRowHeight="12.75" x14ac:dyDescent="0.2"/>
  <cols>
    <col min="1" max="1" width="0.85546875" style="319" customWidth="1"/>
    <col min="2" max="2" width="11.5703125" style="319" hidden="1" customWidth="1"/>
    <col min="3" max="3" width="22.7109375" style="319" customWidth="1"/>
    <col min="4" max="4" width="8.7109375" style="319" customWidth="1"/>
    <col min="5" max="5" width="18.7109375" style="319" customWidth="1"/>
    <col min="6" max="6" width="16" style="319" customWidth="1"/>
    <col min="7" max="10" width="19.5703125" style="319" customWidth="1"/>
    <col min="11" max="1025" width="8.7109375" style="319" customWidth="1"/>
  </cols>
  <sheetData>
    <row r="1" spans="2:10" ht="5.0999999999999996" customHeight="1" x14ac:dyDescent="0.2"/>
    <row r="2" spans="2:10" ht="12.75" customHeight="1" x14ac:dyDescent="0.2">
      <c r="C2" s="12" t="s">
        <v>144</v>
      </c>
      <c r="D2" s="12"/>
      <c r="E2" s="12"/>
      <c r="F2" s="317"/>
      <c r="G2" s="317"/>
      <c r="H2" s="317"/>
      <c r="I2" s="317"/>
      <c r="J2" s="317"/>
    </row>
    <row r="3" spans="2:10" ht="12.75" customHeight="1" x14ac:dyDescent="0.2">
      <c r="H3" s="317"/>
      <c r="I3" s="317"/>
      <c r="J3" s="317"/>
    </row>
    <row r="4" spans="2:10" ht="12.75" customHeight="1" x14ac:dyDescent="0.2">
      <c r="C4" s="330" t="s">
        <v>145</v>
      </c>
      <c r="D4" s="12"/>
      <c r="E4" s="12"/>
      <c r="F4" s="317"/>
      <c r="G4" s="317"/>
      <c r="H4" s="317"/>
      <c r="I4" s="317"/>
      <c r="J4" s="317"/>
    </row>
    <row r="5" spans="2:10" ht="15" customHeight="1" x14ac:dyDescent="0.2">
      <c r="C5" s="330" t="str">
        <f>+StTai!B17</f>
        <v>2. Quartal 2024</v>
      </c>
      <c r="D5" s="317"/>
      <c r="E5" s="317"/>
      <c r="F5" s="317"/>
      <c r="G5" s="317"/>
      <c r="H5" s="317"/>
      <c r="I5" s="317"/>
      <c r="J5" s="317"/>
    </row>
    <row r="6" spans="2:10" ht="12.75" customHeight="1" x14ac:dyDescent="0.2">
      <c r="C6" s="317"/>
      <c r="D6" s="317"/>
      <c r="E6" s="317"/>
      <c r="F6" s="317"/>
      <c r="G6" s="317"/>
      <c r="H6" s="317"/>
      <c r="I6" s="317"/>
      <c r="J6" s="317"/>
    </row>
    <row r="7" spans="2:10" ht="15" customHeight="1" x14ac:dyDescent="0.2">
      <c r="C7" s="124"/>
      <c r="D7" s="20"/>
      <c r="E7" s="423" t="s">
        <v>306</v>
      </c>
      <c r="F7" s="424"/>
      <c r="G7" s="424"/>
      <c r="H7" s="424"/>
      <c r="I7" s="424"/>
      <c r="J7" s="425"/>
    </row>
    <row r="8" spans="2:10" ht="12.75" customHeight="1" x14ac:dyDescent="0.2">
      <c r="C8" s="20"/>
      <c r="D8" s="20"/>
      <c r="E8" s="284" t="s">
        <v>47</v>
      </c>
      <c r="F8" s="426" t="s">
        <v>59</v>
      </c>
      <c r="G8" s="427"/>
      <c r="H8" s="427"/>
      <c r="I8" s="427"/>
      <c r="J8" s="417"/>
    </row>
    <row r="9" spans="2:10" ht="25.5" customHeight="1" x14ac:dyDescent="0.2">
      <c r="C9" s="20"/>
      <c r="D9" s="20"/>
      <c r="E9" s="241"/>
      <c r="F9" s="409" t="s">
        <v>146</v>
      </c>
      <c r="G9" s="410"/>
      <c r="H9" s="413" t="s">
        <v>147</v>
      </c>
      <c r="I9" s="422"/>
      <c r="J9" s="416" t="s">
        <v>148</v>
      </c>
    </row>
    <row r="10" spans="2:10" ht="12.75" customHeight="1" x14ac:dyDescent="0.2">
      <c r="C10" s="20"/>
      <c r="D10" s="20"/>
      <c r="E10" s="241"/>
      <c r="F10" s="411" t="s">
        <v>58</v>
      </c>
      <c r="G10" s="192" t="s">
        <v>59</v>
      </c>
      <c r="H10" s="418" t="s">
        <v>58</v>
      </c>
      <c r="I10" s="193" t="s">
        <v>59</v>
      </c>
      <c r="J10" s="420"/>
    </row>
    <row r="11" spans="2:10" ht="53.25" customHeight="1" x14ac:dyDescent="0.2">
      <c r="C11" s="89"/>
      <c r="D11" s="89"/>
      <c r="E11" s="243"/>
      <c r="F11" s="412"/>
      <c r="G11" s="285" t="s">
        <v>149</v>
      </c>
      <c r="H11" s="419"/>
      <c r="I11" s="285" t="s">
        <v>149</v>
      </c>
      <c r="J11" s="421"/>
    </row>
    <row r="12" spans="2:10" ht="12.75" customHeight="1" x14ac:dyDescent="0.2">
      <c r="B12" s="125"/>
      <c r="C12" s="126" t="s">
        <v>71</v>
      </c>
      <c r="D12" s="127" t="str">
        <f>+LEFT(C5,10)</f>
        <v>2. Quartal</v>
      </c>
      <c r="E12" s="214" t="s">
        <v>299</v>
      </c>
      <c r="F12" s="215" t="s">
        <v>299</v>
      </c>
      <c r="G12" s="215" t="s">
        <v>299</v>
      </c>
      <c r="H12" s="215" t="s">
        <v>299</v>
      </c>
      <c r="I12" s="215" t="s">
        <v>299</v>
      </c>
      <c r="J12" s="217" t="s">
        <v>299</v>
      </c>
    </row>
    <row r="13" spans="2:10" ht="12.75" customHeight="1" x14ac:dyDescent="0.2">
      <c r="B13" s="128" t="s">
        <v>72</v>
      </c>
      <c r="C13" s="67" t="s">
        <v>73</v>
      </c>
      <c r="D13" s="68" t="s">
        <v>310</v>
      </c>
      <c r="E13" s="218">
        <v>1465</v>
      </c>
      <c r="F13" s="69">
        <v>0</v>
      </c>
      <c r="G13" s="69">
        <v>0</v>
      </c>
      <c r="H13" s="108">
        <v>0</v>
      </c>
      <c r="I13" s="69">
        <v>0</v>
      </c>
      <c r="J13" s="219">
        <v>1465</v>
      </c>
    </row>
    <row r="14" spans="2:10" ht="12.75" customHeight="1" x14ac:dyDescent="0.2">
      <c r="B14" s="128"/>
      <c r="C14" s="44"/>
      <c r="D14" s="44" t="s">
        <v>300</v>
      </c>
      <c r="E14" s="272">
        <v>922.5</v>
      </c>
      <c r="F14" s="111">
        <v>0</v>
      </c>
      <c r="G14" s="111">
        <v>0</v>
      </c>
      <c r="H14" s="114">
        <v>0</v>
      </c>
      <c r="I14" s="111">
        <v>0</v>
      </c>
      <c r="J14" s="233">
        <v>922.5</v>
      </c>
    </row>
    <row r="15" spans="2:10" ht="12.75" customHeight="1" x14ac:dyDescent="0.2">
      <c r="B15" s="128" t="s">
        <v>74</v>
      </c>
      <c r="C15" s="67" t="s">
        <v>75</v>
      </c>
      <c r="D15" s="68" t="s">
        <v>310</v>
      </c>
      <c r="E15" s="218">
        <v>1465</v>
      </c>
      <c r="F15" s="69">
        <v>0</v>
      </c>
      <c r="G15" s="69">
        <v>0</v>
      </c>
      <c r="H15" s="108">
        <v>0</v>
      </c>
      <c r="I15" s="69">
        <v>0</v>
      </c>
      <c r="J15" s="219">
        <v>1465</v>
      </c>
    </row>
    <row r="16" spans="2:10" ht="12.75" customHeight="1" x14ac:dyDescent="0.2">
      <c r="B16" s="128"/>
      <c r="C16" s="44"/>
      <c r="D16" s="44" t="s">
        <v>300</v>
      </c>
      <c r="E16" s="272">
        <v>912.1</v>
      </c>
      <c r="F16" s="111">
        <v>0</v>
      </c>
      <c r="G16" s="111">
        <v>0</v>
      </c>
      <c r="H16" s="114">
        <v>0</v>
      </c>
      <c r="I16" s="111">
        <v>0</v>
      </c>
      <c r="J16" s="233">
        <v>912.1</v>
      </c>
    </row>
    <row r="17" spans="2:10" ht="12.75" customHeight="1" x14ac:dyDescent="0.2">
      <c r="B17" s="128" t="s">
        <v>86</v>
      </c>
      <c r="C17" s="67" t="s">
        <v>87</v>
      </c>
      <c r="D17" s="68" t="s">
        <v>310</v>
      </c>
      <c r="E17" s="218">
        <v>0</v>
      </c>
      <c r="F17" s="69">
        <v>0</v>
      </c>
      <c r="G17" s="69">
        <v>0</v>
      </c>
      <c r="H17" s="108">
        <v>0</v>
      </c>
      <c r="I17" s="69">
        <v>0</v>
      </c>
      <c r="J17" s="219">
        <v>0</v>
      </c>
    </row>
    <row r="18" spans="2:10" ht="12.75" customHeight="1" x14ac:dyDescent="0.2">
      <c r="B18" s="128"/>
      <c r="C18" s="44"/>
      <c r="D18" s="44" t="s">
        <v>300</v>
      </c>
      <c r="E18" s="272">
        <v>10.4</v>
      </c>
      <c r="F18" s="111">
        <v>0</v>
      </c>
      <c r="G18" s="111">
        <v>0</v>
      </c>
      <c r="H18" s="114">
        <v>0</v>
      </c>
      <c r="I18" s="111">
        <v>0</v>
      </c>
      <c r="J18" s="233">
        <v>10.4</v>
      </c>
    </row>
    <row r="19" spans="2:10" ht="12.75" customHeight="1" x14ac:dyDescent="0.2">
      <c r="C19" s="129" t="str">
        <f>IF(INT(AktJahrMonat)&gt;201503,"","Hinweis: Die detaillierten Weiteren Deckungswerte werden erst ab Q2 2014 erfasst; für die vorausgehenden Quartale liegen bislang keine geeigneten Daten vor.")</f>
        <v/>
      </c>
      <c r="D19" s="323"/>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5" sqref="C5"/>
    </sheetView>
  </sheetViews>
  <sheetFormatPr baseColWidth="10" defaultColWidth="9.140625" defaultRowHeight="12.75" x14ac:dyDescent="0.2"/>
  <cols>
    <col min="1" max="1" width="0.85546875" style="319" customWidth="1"/>
    <col min="2" max="2" width="11.5703125" style="319" hidden="1" customWidth="1"/>
    <col min="3" max="3" width="22.7109375" style="319" customWidth="1"/>
    <col min="4" max="4" width="8.7109375" style="319" customWidth="1"/>
    <col min="5" max="6" width="18.7109375" style="319" customWidth="1"/>
    <col min="7" max="7" width="16" style="319" customWidth="1"/>
    <col min="8" max="8" width="18.7109375" style="319" customWidth="1"/>
    <col min="9" max="11" width="16" style="319" customWidth="1"/>
    <col min="12" max="1027" width="8.7109375" style="319" customWidth="1"/>
  </cols>
  <sheetData>
    <row r="1" spans="2:11" ht="5.0999999999999996" customHeight="1" x14ac:dyDescent="0.2"/>
    <row r="2" spans="2:11" ht="12.75" customHeight="1" x14ac:dyDescent="0.2">
      <c r="C2" s="12" t="s">
        <v>151</v>
      </c>
      <c r="D2" s="12"/>
      <c r="E2" s="12"/>
      <c r="F2" s="12"/>
      <c r="G2" s="317"/>
      <c r="H2" s="12"/>
      <c r="I2" s="317"/>
      <c r="J2" s="317"/>
      <c r="K2" s="317"/>
    </row>
    <row r="3" spans="2:11" ht="12.75" customHeight="1" x14ac:dyDescent="0.2">
      <c r="H3" s="317"/>
      <c r="I3" s="317"/>
      <c r="J3" s="317"/>
      <c r="K3" s="317"/>
    </row>
    <row r="4" spans="2:11" ht="12.75" customHeight="1" x14ac:dyDescent="0.2">
      <c r="C4" s="330" t="s">
        <v>152</v>
      </c>
      <c r="D4" s="12"/>
      <c r="E4" s="12"/>
      <c r="F4" s="317"/>
      <c r="G4" s="317"/>
      <c r="H4" s="317"/>
      <c r="I4" s="317"/>
      <c r="J4" s="317"/>
      <c r="K4" s="317"/>
    </row>
    <row r="5" spans="2:11" ht="15" customHeight="1" x14ac:dyDescent="0.2">
      <c r="C5" s="330" t="str">
        <f>+StTwh!C5</f>
        <v>2. Quartal 2024</v>
      </c>
      <c r="D5" s="317"/>
      <c r="E5" s="317"/>
      <c r="F5" s="317"/>
      <c r="G5" s="317"/>
      <c r="H5" s="317"/>
      <c r="I5" s="317"/>
      <c r="J5" s="317"/>
      <c r="K5" s="317"/>
    </row>
    <row r="6" spans="2:11" ht="12.75" customHeight="1" x14ac:dyDescent="0.2">
      <c r="C6" s="317"/>
      <c r="D6" s="317"/>
      <c r="E6" s="317"/>
      <c r="F6" s="317"/>
      <c r="G6" s="317"/>
      <c r="H6" s="317"/>
      <c r="I6" s="317"/>
      <c r="J6" s="317"/>
      <c r="K6" s="317"/>
    </row>
    <row r="7" spans="2:11" ht="15" customHeight="1" x14ac:dyDescent="0.2">
      <c r="C7" s="124"/>
      <c r="D7" s="20"/>
      <c r="E7" s="423" t="s">
        <v>307</v>
      </c>
      <c r="F7" s="424"/>
      <c r="G7" s="424"/>
      <c r="H7" s="424"/>
      <c r="I7" s="424"/>
      <c r="J7" s="425"/>
      <c r="K7" s="348"/>
    </row>
    <row r="8" spans="2:11" ht="12.75" customHeight="1" x14ac:dyDescent="0.2">
      <c r="C8" s="20"/>
      <c r="D8" s="20"/>
      <c r="E8" s="284" t="s">
        <v>47</v>
      </c>
      <c r="F8" s="426" t="s">
        <v>59</v>
      </c>
      <c r="G8" s="427"/>
      <c r="H8" s="427"/>
      <c r="I8" s="427"/>
      <c r="J8" s="427"/>
      <c r="K8" s="417"/>
    </row>
    <row r="9" spans="2:11" ht="25.5" customHeight="1" x14ac:dyDescent="0.2">
      <c r="C9" s="20"/>
      <c r="D9" s="20"/>
      <c r="E9" s="241"/>
      <c r="F9" s="428" t="s">
        <v>153</v>
      </c>
      <c r="G9" s="396"/>
      <c r="H9" s="413" t="s">
        <v>308</v>
      </c>
      <c r="I9" s="422"/>
      <c r="J9" s="416" t="s">
        <v>154</v>
      </c>
      <c r="K9" s="417"/>
    </row>
    <row r="10" spans="2:11" ht="12.75" customHeight="1" x14ac:dyDescent="0.2">
      <c r="C10" s="20"/>
      <c r="D10" s="20"/>
      <c r="E10" s="241"/>
      <c r="F10" s="411" t="s">
        <v>58</v>
      </c>
      <c r="G10" s="194" t="s">
        <v>59</v>
      </c>
      <c r="H10" s="418" t="s">
        <v>58</v>
      </c>
      <c r="I10" s="194" t="s">
        <v>59</v>
      </c>
      <c r="J10" s="418" t="s">
        <v>58</v>
      </c>
      <c r="K10" s="287" t="s">
        <v>59</v>
      </c>
    </row>
    <row r="11" spans="2:11" ht="57" customHeight="1" x14ac:dyDescent="0.2">
      <c r="C11" s="89"/>
      <c r="D11" s="89"/>
      <c r="E11" s="243"/>
      <c r="F11" s="412"/>
      <c r="G11" s="285" t="s">
        <v>155</v>
      </c>
      <c r="H11" s="419"/>
      <c r="I11" s="285" t="s">
        <v>155</v>
      </c>
      <c r="J11" s="419"/>
      <c r="K11" s="288" t="s">
        <v>155</v>
      </c>
    </row>
    <row r="12" spans="2:11" ht="12.75" customHeight="1" x14ac:dyDescent="0.2">
      <c r="B12" s="125"/>
      <c r="C12" s="126" t="s">
        <v>71</v>
      </c>
      <c r="D12" s="127" t="str">
        <f>+LEFT(C5,10)</f>
        <v>2. Quartal</v>
      </c>
      <c r="E12" s="214" t="str">
        <f>Einheit_Waehrung</f>
        <v>Mio. €</v>
      </c>
      <c r="F12" s="215" t="str">
        <f>E12</f>
        <v>Mio. €</v>
      </c>
      <c r="G12" s="215" t="str">
        <f>E12</f>
        <v>Mio. €</v>
      </c>
      <c r="H12" s="215" t="str">
        <f>E12</f>
        <v>Mio. €</v>
      </c>
      <c r="I12" s="215" t="str">
        <f>E12</f>
        <v>Mio. €</v>
      </c>
      <c r="J12" s="215" t="str">
        <f>E12</f>
        <v>Mio. €</v>
      </c>
      <c r="K12" s="217" t="str">
        <f>E12</f>
        <v>Mio. €</v>
      </c>
    </row>
    <row r="13" spans="2:11" ht="12.75" customHeight="1" x14ac:dyDescent="0.2">
      <c r="B13" s="128" t="s">
        <v>72</v>
      </c>
      <c r="C13" s="67" t="s">
        <v>73</v>
      </c>
      <c r="D13" s="68" t="s">
        <v>310</v>
      </c>
      <c r="E13" s="218">
        <v>0</v>
      </c>
      <c r="F13" s="69"/>
      <c r="G13" s="108">
        <v>0</v>
      </c>
      <c r="H13" s="69"/>
      <c r="I13" s="108">
        <v>0</v>
      </c>
      <c r="J13" s="69">
        <v>0</v>
      </c>
      <c r="K13" s="219">
        <v>0</v>
      </c>
    </row>
    <row r="14" spans="2:11" ht="12.75" customHeight="1" x14ac:dyDescent="0.2">
      <c r="B14" s="128"/>
      <c r="C14" s="44"/>
      <c r="D14" s="44" t="s">
        <v>300</v>
      </c>
      <c r="E14" s="272">
        <v>9.6</v>
      </c>
      <c r="F14" s="111"/>
      <c r="G14" s="114">
        <v>0</v>
      </c>
      <c r="H14" s="111">
        <v>9.6</v>
      </c>
      <c r="I14" s="114">
        <v>0</v>
      </c>
      <c r="J14" s="111">
        <v>0</v>
      </c>
      <c r="K14" s="233">
        <v>0</v>
      </c>
    </row>
    <row r="15" spans="2:11" ht="12.75" customHeight="1" x14ac:dyDescent="0.2">
      <c r="B15" s="128" t="s">
        <v>74</v>
      </c>
      <c r="C15" s="67" t="s">
        <v>75</v>
      </c>
      <c r="D15" s="68" t="s">
        <v>310</v>
      </c>
      <c r="E15" s="218">
        <v>0</v>
      </c>
      <c r="F15" s="69"/>
      <c r="G15" s="108">
        <v>0</v>
      </c>
      <c r="H15" s="69"/>
      <c r="I15" s="108">
        <v>0</v>
      </c>
      <c r="J15" s="69">
        <v>0</v>
      </c>
      <c r="K15" s="219">
        <v>0</v>
      </c>
    </row>
    <row r="16" spans="2:11" ht="12.75" customHeight="1" x14ac:dyDescent="0.2">
      <c r="B16" s="128"/>
      <c r="C16" s="44"/>
      <c r="D16" s="44" t="s">
        <v>300</v>
      </c>
      <c r="E16" s="272">
        <v>9.6</v>
      </c>
      <c r="F16" s="111"/>
      <c r="G16" s="114">
        <v>0</v>
      </c>
      <c r="H16" s="111">
        <v>9.6</v>
      </c>
      <c r="I16" s="114">
        <v>0</v>
      </c>
      <c r="J16" s="111">
        <v>0</v>
      </c>
      <c r="K16" s="233">
        <v>0</v>
      </c>
    </row>
    <row r="17" spans="3:10" ht="12.75" customHeight="1" x14ac:dyDescent="0.2">
      <c r="C17" s="346" t="str">
        <f>IF(INT(AktJahrMonat)&gt;201503,"","Hinweis: Die detaillierten Weiteren Deckungswerte werden erst ab Q2 2014 erfasst; für die vorausgehenden Quartale liegen bislang keine geeigneten Daten vor.")</f>
        <v/>
      </c>
      <c r="D17" s="347"/>
      <c r="E17" s="347"/>
      <c r="F17" s="347"/>
      <c r="H17" s="347"/>
      <c r="J17" s="347"/>
    </row>
    <row r="18" spans="3:10" ht="12.75" customHeight="1" x14ac:dyDescent="0.2"/>
    <row r="19" spans="3:10" ht="12.75" customHeight="1" x14ac:dyDescent="0.2">
      <c r="C19" s="20"/>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B5" sqref="B5"/>
    </sheetView>
  </sheetViews>
  <sheetFormatPr baseColWidth="10" defaultColWidth="9.140625" defaultRowHeight="12.75" x14ac:dyDescent="0.2"/>
  <cols>
    <col min="1" max="1" width="0.85546875" style="319" customWidth="1"/>
    <col min="2" max="2" width="45.85546875" style="319" customWidth="1"/>
    <col min="3" max="3" width="9.5703125" style="319" customWidth="1"/>
    <col min="4" max="5" width="12.7109375" style="319" customWidth="1"/>
    <col min="6" max="6" width="14.42578125" style="319" customWidth="1"/>
    <col min="7" max="1025" width="8.7109375" style="319" customWidth="1"/>
  </cols>
  <sheetData>
    <row r="2" spans="2:5" x14ac:dyDescent="0.2">
      <c r="B2" s="195" t="s">
        <v>317</v>
      </c>
    </row>
    <row r="4" spans="2:5" x14ac:dyDescent="0.2">
      <c r="B4" s="330" t="s">
        <v>166</v>
      </c>
    </row>
    <row r="5" spans="2:5" x14ac:dyDescent="0.2">
      <c r="B5" s="330" t="str">
        <f>+StTai!B17</f>
        <v>2. Quartal 2024</v>
      </c>
    </row>
    <row r="6" spans="2:5" x14ac:dyDescent="0.2">
      <c r="B6" s="316"/>
    </row>
    <row r="7" spans="2:5" x14ac:dyDescent="0.2">
      <c r="B7" s="340" t="s">
        <v>9</v>
      </c>
      <c r="C7" s="331"/>
      <c r="D7" s="331"/>
      <c r="E7" s="331"/>
    </row>
    <row r="8" spans="2:5" ht="13.5" customHeight="1" thickBot="1" x14ac:dyDescent="0.25">
      <c r="B8" s="130"/>
      <c r="C8" s="131"/>
      <c r="D8" s="320" t="s">
        <v>311</v>
      </c>
      <c r="E8" s="321" t="s">
        <v>312</v>
      </c>
    </row>
    <row r="9" spans="2:5" x14ac:dyDescent="0.2">
      <c r="B9" s="343" t="s">
        <v>167</v>
      </c>
      <c r="C9" s="172" t="s">
        <v>36</v>
      </c>
      <c r="D9" s="185">
        <v>35361.1</v>
      </c>
      <c r="E9" s="186">
        <v>33460.6</v>
      </c>
    </row>
    <row r="10" spans="2:5" s="133" customFormat="1" ht="21.75" customHeight="1" thickBot="1" x14ac:dyDescent="0.25">
      <c r="B10" s="206" t="s">
        <v>168</v>
      </c>
      <c r="C10" s="134" t="s">
        <v>169</v>
      </c>
      <c r="D10" s="135">
        <v>94.71</v>
      </c>
      <c r="E10" s="175">
        <v>97</v>
      </c>
    </row>
    <row r="11" spans="2:5" ht="13.5" customHeight="1" thickBot="1" x14ac:dyDescent="0.25">
      <c r="B11" s="341"/>
      <c r="C11" s="331"/>
      <c r="D11" s="331"/>
      <c r="E11" s="342"/>
    </row>
    <row r="12" spans="2:5" x14ac:dyDescent="0.2">
      <c r="B12" s="344" t="s">
        <v>11</v>
      </c>
      <c r="C12" s="207" t="s">
        <v>36</v>
      </c>
      <c r="D12" s="173">
        <v>37621.300000000003</v>
      </c>
      <c r="E12" s="174">
        <v>36474.400000000001</v>
      </c>
    </row>
    <row r="13" spans="2:5" ht="30" customHeight="1" x14ac:dyDescent="0.2">
      <c r="B13" s="196" t="s">
        <v>170</v>
      </c>
      <c r="C13" s="137" t="s">
        <v>36</v>
      </c>
      <c r="D13" s="138">
        <v>0</v>
      </c>
      <c r="E13" s="177">
        <v>0</v>
      </c>
    </row>
    <row r="14" spans="2:5" ht="31.5" customHeight="1" x14ac:dyDescent="0.2">
      <c r="B14" s="197" t="s">
        <v>171</v>
      </c>
      <c r="C14" s="137" t="s">
        <v>36</v>
      </c>
      <c r="D14" s="138">
        <v>0</v>
      </c>
      <c r="E14" s="177">
        <v>0</v>
      </c>
    </row>
    <row r="15" spans="2:5" ht="31.5" customHeight="1" x14ac:dyDescent="0.2">
      <c r="B15" s="197" t="s">
        <v>172</v>
      </c>
      <c r="C15" s="139" t="s">
        <v>36</v>
      </c>
      <c r="D15" s="138">
        <v>0</v>
      </c>
      <c r="E15" s="177">
        <v>0</v>
      </c>
    </row>
    <row r="16" spans="2:5" ht="31.5" customHeight="1" x14ac:dyDescent="0.2">
      <c r="B16" s="197" t="s">
        <v>173</v>
      </c>
      <c r="C16" s="139" t="s">
        <v>36</v>
      </c>
      <c r="D16" s="138">
        <v>0</v>
      </c>
      <c r="E16" s="177">
        <v>0</v>
      </c>
    </row>
    <row r="17" spans="2:5" ht="31.5" customHeight="1" x14ac:dyDescent="0.2">
      <c r="B17" s="198" t="s">
        <v>174</v>
      </c>
      <c r="C17" s="139" t="s">
        <v>36</v>
      </c>
      <c r="D17" s="138">
        <v>0</v>
      </c>
      <c r="E17" s="177">
        <v>0</v>
      </c>
    </row>
    <row r="18" spans="2:5" s="133" customFormat="1" ht="21" customHeight="1" x14ac:dyDescent="0.2">
      <c r="B18" s="199" t="s">
        <v>175</v>
      </c>
      <c r="C18" s="139" t="s">
        <v>169</v>
      </c>
      <c r="D18" s="138">
        <v>95.47</v>
      </c>
      <c r="E18" s="177">
        <v>96</v>
      </c>
    </row>
    <row r="19" spans="2:5" x14ac:dyDescent="0.2">
      <c r="B19" s="429" t="s">
        <v>176</v>
      </c>
      <c r="C19" s="137" t="s">
        <v>177</v>
      </c>
      <c r="D19" s="138">
        <v>0</v>
      </c>
      <c r="E19" s="177">
        <v>0</v>
      </c>
    </row>
    <row r="20" spans="2:5" x14ac:dyDescent="0.2">
      <c r="B20" s="430"/>
      <c r="C20" s="139" t="s">
        <v>178</v>
      </c>
      <c r="D20" s="138">
        <v>1141.79</v>
      </c>
      <c r="E20" s="177">
        <v>728.9</v>
      </c>
    </row>
    <row r="21" spans="2:5" x14ac:dyDescent="0.2">
      <c r="B21" s="430"/>
      <c r="C21" s="139" t="s">
        <v>179</v>
      </c>
      <c r="D21" s="138">
        <v>0</v>
      </c>
      <c r="E21" s="177">
        <v>0</v>
      </c>
    </row>
    <row r="22" spans="2:5" x14ac:dyDescent="0.2">
      <c r="B22" s="430"/>
      <c r="C22" s="139" t="s">
        <v>180</v>
      </c>
      <c r="D22" s="138">
        <v>0</v>
      </c>
      <c r="E22" s="177">
        <v>0</v>
      </c>
    </row>
    <row r="23" spans="2:5" x14ac:dyDescent="0.2">
      <c r="B23" s="430"/>
      <c r="C23" s="139" t="s">
        <v>181</v>
      </c>
      <c r="D23" s="138">
        <v>-137.93</v>
      </c>
      <c r="E23" s="177">
        <v>-180.9</v>
      </c>
    </row>
    <row r="24" spans="2:5" x14ac:dyDescent="0.2">
      <c r="B24" s="430"/>
      <c r="C24" s="139" t="s">
        <v>182</v>
      </c>
      <c r="D24" s="138">
        <v>0</v>
      </c>
      <c r="E24" s="177">
        <v>0</v>
      </c>
    </row>
    <row r="25" spans="2:5" x14ac:dyDescent="0.2">
      <c r="B25" s="430"/>
      <c r="C25" s="139" t="s">
        <v>183</v>
      </c>
      <c r="D25" s="138">
        <v>0</v>
      </c>
      <c r="E25" s="177">
        <v>0</v>
      </c>
    </row>
    <row r="26" spans="2:5" x14ac:dyDescent="0.2">
      <c r="B26" s="430"/>
      <c r="C26" s="139" t="s">
        <v>184</v>
      </c>
      <c r="D26" s="138">
        <v>0</v>
      </c>
      <c r="E26" s="177">
        <v>0</v>
      </c>
    </row>
    <row r="27" spans="2:5" x14ac:dyDescent="0.2">
      <c r="B27" s="430"/>
      <c r="C27" s="139" t="s">
        <v>185</v>
      </c>
      <c r="D27" s="138">
        <v>0</v>
      </c>
      <c r="E27" s="177">
        <v>0</v>
      </c>
    </row>
    <row r="28" spans="2:5" x14ac:dyDescent="0.2">
      <c r="B28" s="430"/>
      <c r="C28" s="139" t="s">
        <v>186</v>
      </c>
      <c r="D28" s="138">
        <v>5.16</v>
      </c>
      <c r="E28" s="177">
        <v>224.5</v>
      </c>
    </row>
    <row r="29" spans="2:5" x14ac:dyDescent="0.2">
      <c r="B29" s="200"/>
      <c r="C29" s="139" t="s">
        <v>187</v>
      </c>
      <c r="D29" s="138">
        <v>0</v>
      </c>
      <c r="E29" s="177">
        <v>0</v>
      </c>
    </row>
    <row r="30" spans="2:5" ht="27" customHeight="1" x14ac:dyDescent="0.2">
      <c r="B30" s="201" t="s">
        <v>188</v>
      </c>
      <c r="C30" s="139" t="s">
        <v>189</v>
      </c>
      <c r="D30" s="138">
        <v>5.53</v>
      </c>
      <c r="E30" s="177">
        <v>5</v>
      </c>
    </row>
    <row r="31" spans="2:5" ht="21" customHeight="1" x14ac:dyDescent="0.2">
      <c r="B31" s="140" t="s">
        <v>190</v>
      </c>
      <c r="C31" s="139" t="s">
        <v>169</v>
      </c>
      <c r="D31" s="138">
        <v>52.29</v>
      </c>
      <c r="E31" s="177">
        <v>53</v>
      </c>
    </row>
    <row r="32" spans="2:5" ht="32.25" customHeight="1" thickBot="1" x14ac:dyDescent="0.25">
      <c r="B32" s="141" t="s">
        <v>191</v>
      </c>
      <c r="C32" s="183" t="s">
        <v>169</v>
      </c>
      <c r="D32" s="178">
        <v>0</v>
      </c>
      <c r="E32" s="179">
        <v>0</v>
      </c>
    </row>
    <row r="33" spans="1:6" ht="13.5" customHeight="1" thickBot="1" x14ac:dyDescent="0.25">
      <c r="B33" s="341"/>
      <c r="C33" s="331"/>
      <c r="D33" s="331"/>
      <c r="E33" s="342"/>
    </row>
    <row r="34" spans="1:6" x14ac:dyDescent="0.2">
      <c r="B34" s="344" t="s">
        <v>192</v>
      </c>
      <c r="C34" s="207"/>
      <c r="D34" s="173"/>
      <c r="E34" s="174"/>
    </row>
    <row r="35" spans="1:6" ht="31.5" customHeight="1" x14ac:dyDescent="0.2">
      <c r="A35" s="181"/>
      <c r="B35" s="202" t="s">
        <v>193</v>
      </c>
      <c r="C35" s="137" t="s">
        <v>36</v>
      </c>
      <c r="D35" s="138">
        <v>-9.59</v>
      </c>
      <c r="E35" s="177">
        <v>-316.10000000000002</v>
      </c>
    </row>
    <row r="36" spans="1:6" x14ac:dyDescent="0.2">
      <c r="A36" s="181"/>
      <c r="B36" s="202" t="s">
        <v>194</v>
      </c>
      <c r="C36" s="137" t="s">
        <v>195</v>
      </c>
      <c r="D36" s="290">
        <v>28</v>
      </c>
      <c r="E36" s="291">
        <v>88</v>
      </c>
    </row>
    <row r="37" spans="1:6" ht="21.75" customHeight="1" thickBot="1" x14ac:dyDescent="0.25">
      <c r="A37" s="181">
        <v>1</v>
      </c>
      <c r="B37" s="141" t="s">
        <v>196</v>
      </c>
      <c r="C37" s="205" t="s">
        <v>36</v>
      </c>
      <c r="D37" s="178">
        <v>1518.21</v>
      </c>
      <c r="E37" s="179">
        <v>942.3</v>
      </c>
    </row>
    <row r="38" spans="1:6" ht="13.5" customHeight="1" thickBot="1" x14ac:dyDescent="0.25">
      <c r="A38" s="181">
        <v>1</v>
      </c>
      <c r="B38" s="341"/>
      <c r="C38" s="331"/>
      <c r="D38" s="331"/>
      <c r="E38" s="342"/>
    </row>
    <row r="39" spans="1:6" x14ac:dyDescent="0.2">
      <c r="A39" s="181"/>
      <c r="B39" s="344" t="s">
        <v>197</v>
      </c>
      <c r="C39" s="207"/>
      <c r="D39" s="173"/>
      <c r="E39" s="174"/>
      <c r="F39" s="189"/>
    </row>
    <row r="40" spans="1:6" ht="21" customHeight="1" x14ac:dyDescent="0.2">
      <c r="A40" s="181"/>
      <c r="B40" s="197" t="s">
        <v>198</v>
      </c>
      <c r="C40" s="137" t="s">
        <v>169</v>
      </c>
      <c r="D40" s="138">
        <v>0</v>
      </c>
      <c r="E40" s="177">
        <v>0</v>
      </c>
      <c r="F40" s="189"/>
    </row>
    <row r="41" spans="1:6" ht="21" customHeight="1" x14ac:dyDescent="0.2">
      <c r="A41" s="181"/>
      <c r="B41" s="197" t="s">
        <v>199</v>
      </c>
      <c r="C41" s="137" t="s">
        <v>169</v>
      </c>
      <c r="D41" s="138">
        <v>0</v>
      </c>
      <c r="E41" s="177">
        <v>0</v>
      </c>
      <c r="F41" s="189"/>
    </row>
    <row r="42" spans="1:6" ht="21" customHeight="1" x14ac:dyDescent="0.2">
      <c r="A42" s="181"/>
      <c r="B42" s="197" t="s">
        <v>200</v>
      </c>
      <c r="C42" s="137" t="s">
        <v>169</v>
      </c>
      <c r="D42" s="138">
        <v>0</v>
      </c>
      <c r="E42" s="177">
        <v>0</v>
      </c>
      <c r="F42" s="189"/>
    </row>
    <row r="43" spans="1:6" ht="31.5" customHeight="1" x14ac:dyDescent="0.2">
      <c r="A43" s="181"/>
      <c r="B43" s="197" t="s">
        <v>201</v>
      </c>
      <c r="C43" s="137" t="s">
        <v>169</v>
      </c>
      <c r="D43" s="138">
        <v>0</v>
      </c>
      <c r="E43" s="177">
        <v>0</v>
      </c>
      <c r="F43" s="189"/>
    </row>
    <row r="44" spans="1:6" ht="31.5" customHeight="1" x14ac:dyDescent="0.2">
      <c r="A44" s="181"/>
      <c r="B44" s="197" t="s">
        <v>202</v>
      </c>
      <c r="C44" s="137" t="s">
        <v>169</v>
      </c>
      <c r="D44" s="138">
        <v>0</v>
      </c>
      <c r="E44" s="177">
        <v>0</v>
      </c>
      <c r="F44" s="189"/>
    </row>
    <row r="45" spans="1:6" ht="32.25" customHeight="1" thickBot="1" x14ac:dyDescent="0.25">
      <c r="A45" s="181"/>
      <c r="B45" s="203" t="s">
        <v>203</v>
      </c>
      <c r="C45" s="205" t="s">
        <v>169</v>
      </c>
      <c r="D45" s="178">
        <v>0</v>
      </c>
      <c r="E45" s="179">
        <v>0</v>
      </c>
      <c r="F45" s="189"/>
    </row>
    <row r="46" spans="1:6" ht="13.5" customHeight="1" thickBot="1" x14ac:dyDescent="0.25">
      <c r="A46" s="181"/>
      <c r="B46" s="341"/>
      <c r="C46" s="331"/>
      <c r="D46" s="331"/>
      <c r="E46" s="342"/>
      <c r="F46" s="189"/>
    </row>
    <row r="47" spans="1:6" x14ac:dyDescent="0.2">
      <c r="A47" s="181"/>
      <c r="B47" s="345" t="s">
        <v>204</v>
      </c>
      <c r="C47" s="136"/>
      <c r="D47" s="132"/>
      <c r="E47" s="176"/>
    </row>
    <row r="48" spans="1:6" ht="32.25" customHeight="1" thickBot="1" x14ac:dyDescent="0.25">
      <c r="A48" s="181"/>
      <c r="B48" s="203" t="s">
        <v>205</v>
      </c>
      <c r="C48" s="183" t="s">
        <v>169</v>
      </c>
      <c r="D48" s="178">
        <v>0.50299499999999997</v>
      </c>
      <c r="E48" s="179">
        <v>0.24</v>
      </c>
    </row>
    <row r="49" spans="1:5" x14ac:dyDescent="0.2">
      <c r="A49" s="181"/>
      <c r="B49" s="182"/>
      <c r="C49" s="182"/>
      <c r="D49" s="182"/>
      <c r="E49" s="182"/>
    </row>
    <row r="51" spans="1:5" x14ac:dyDescent="0.2">
      <c r="B51" s="20"/>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55" workbookViewId="0">
      <selection activeCell="B5" sqref="B5"/>
    </sheetView>
  </sheetViews>
  <sheetFormatPr baseColWidth="10" defaultColWidth="9.140625" defaultRowHeight="12.75" x14ac:dyDescent="0.2"/>
  <cols>
    <col min="1" max="1" width="0.85546875" style="319" customWidth="1"/>
    <col min="2" max="2" width="45.85546875" style="319" customWidth="1"/>
    <col min="3" max="3" width="9.5703125" style="319" customWidth="1"/>
    <col min="4" max="5" width="12.7109375" style="319" customWidth="1"/>
    <col min="6" max="6" width="14.42578125" style="319" customWidth="1"/>
    <col min="7" max="1025" width="8.7109375" style="319" customWidth="1"/>
  </cols>
  <sheetData>
    <row r="2" spans="1:5" x14ac:dyDescent="0.2">
      <c r="B2" s="195" t="s">
        <v>317</v>
      </c>
    </row>
    <row r="4" spans="1:5" x14ac:dyDescent="0.2">
      <c r="B4" s="330" t="s">
        <v>166</v>
      </c>
    </row>
    <row r="5" spans="1:5" x14ac:dyDescent="0.2">
      <c r="B5" s="330" t="str">
        <f>+StTai!B17</f>
        <v>2. Quartal 2024</v>
      </c>
    </row>
    <row r="6" spans="1:5" x14ac:dyDescent="0.2">
      <c r="B6" s="316"/>
    </row>
    <row r="7" spans="1:5" x14ac:dyDescent="0.2">
      <c r="A7" s="181">
        <v>1</v>
      </c>
      <c r="B7" s="340" t="s">
        <v>33</v>
      </c>
      <c r="C7" s="331"/>
      <c r="D7" s="331"/>
      <c r="E7" s="331"/>
    </row>
    <row r="8" spans="1:5" ht="13.5" customHeight="1" thickBot="1" x14ac:dyDescent="0.25">
      <c r="A8" s="181">
        <v>1</v>
      </c>
      <c r="B8" s="130"/>
      <c r="C8" s="131"/>
      <c r="D8" s="320" t="s">
        <v>311</v>
      </c>
      <c r="E8" s="321" t="s">
        <v>312</v>
      </c>
    </row>
    <row r="9" spans="1:5" x14ac:dyDescent="0.2">
      <c r="A9" s="181">
        <v>1</v>
      </c>
      <c r="B9" s="343" t="s">
        <v>167</v>
      </c>
      <c r="C9" s="184" t="s">
        <v>36</v>
      </c>
      <c r="D9" s="185">
        <v>1169.5999999999999</v>
      </c>
      <c r="E9" s="186">
        <v>1271.7</v>
      </c>
    </row>
    <row r="10" spans="1:5" s="133" customFormat="1" ht="21.75" customHeight="1" thickBot="1" x14ac:dyDescent="0.25">
      <c r="A10" s="181">
        <v>1</v>
      </c>
      <c r="B10" s="206" t="s">
        <v>206</v>
      </c>
      <c r="C10" s="134" t="s">
        <v>169</v>
      </c>
      <c r="D10" s="135">
        <v>91.39</v>
      </c>
      <c r="E10" s="175">
        <v>91</v>
      </c>
    </row>
    <row r="11" spans="1:5" ht="13.5" customHeight="1" thickBot="1" x14ac:dyDescent="0.25">
      <c r="A11" s="181">
        <v>1</v>
      </c>
      <c r="B11" s="341"/>
      <c r="C11" s="331"/>
      <c r="D11" s="331"/>
      <c r="E11" s="342"/>
    </row>
    <row r="12" spans="1:5" x14ac:dyDescent="0.2">
      <c r="A12" s="181">
        <v>1</v>
      </c>
      <c r="B12" s="344" t="s">
        <v>11</v>
      </c>
      <c r="C12" s="208" t="s">
        <v>36</v>
      </c>
      <c r="D12" s="185">
        <v>1280.3</v>
      </c>
      <c r="E12" s="186">
        <v>1444.6</v>
      </c>
    </row>
    <row r="13" spans="1:5" ht="31.5" customHeight="1" x14ac:dyDescent="0.2">
      <c r="A13" s="181"/>
      <c r="B13" s="197" t="s">
        <v>207</v>
      </c>
      <c r="C13" s="137" t="s">
        <v>36</v>
      </c>
      <c r="D13" s="138">
        <v>0</v>
      </c>
      <c r="E13" s="177">
        <v>0</v>
      </c>
    </row>
    <row r="14" spans="1:5" ht="31.5" customHeight="1" x14ac:dyDescent="0.2">
      <c r="A14" s="181">
        <v>1</v>
      </c>
      <c r="B14" s="197" t="s">
        <v>208</v>
      </c>
      <c r="C14" s="137" t="s">
        <v>36</v>
      </c>
      <c r="D14" s="142">
        <v>0</v>
      </c>
      <c r="E14" s="187">
        <v>0</v>
      </c>
    </row>
    <row r="15" spans="1:5" ht="31.5" customHeight="1" x14ac:dyDescent="0.2">
      <c r="A15" s="181"/>
      <c r="B15" s="197" t="s">
        <v>209</v>
      </c>
      <c r="C15" s="137"/>
      <c r="D15" s="142">
        <v>0</v>
      </c>
      <c r="E15" s="187">
        <v>0</v>
      </c>
    </row>
    <row r="16" spans="1:5" ht="18" customHeight="1" x14ac:dyDescent="0.2">
      <c r="A16" s="181"/>
      <c r="B16" s="204" t="s">
        <v>210</v>
      </c>
      <c r="C16" s="139" t="s">
        <v>169</v>
      </c>
      <c r="D16" s="138">
        <v>94.14</v>
      </c>
      <c r="E16" s="177">
        <v>91</v>
      </c>
    </row>
    <row r="17" spans="1:5" x14ac:dyDescent="0.2">
      <c r="A17" s="181"/>
      <c r="B17" s="431" t="s">
        <v>211</v>
      </c>
      <c r="C17" s="139" t="s">
        <v>177</v>
      </c>
      <c r="D17" s="138">
        <v>0</v>
      </c>
      <c r="E17" s="177">
        <v>0</v>
      </c>
    </row>
    <row r="18" spans="1:5" s="133" customFormat="1" x14ac:dyDescent="0.2">
      <c r="A18" s="181"/>
      <c r="B18" s="430"/>
      <c r="C18" s="139" t="s">
        <v>178</v>
      </c>
      <c r="D18" s="138">
        <v>0</v>
      </c>
      <c r="E18" s="177">
        <v>0</v>
      </c>
    </row>
    <row r="19" spans="1:5" x14ac:dyDescent="0.2">
      <c r="A19" s="181"/>
      <c r="B19" s="430"/>
      <c r="C19" s="139" t="s">
        <v>179</v>
      </c>
      <c r="D19" s="138">
        <v>0</v>
      </c>
      <c r="E19" s="177">
        <v>0</v>
      </c>
    </row>
    <row r="20" spans="1:5" x14ac:dyDescent="0.2">
      <c r="A20" s="181"/>
      <c r="B20" s="430"/>
      <c r="C20" s="139" t="s">
        <v>180</v>
      </c>
      <c r="D20" s="138">
        <v>0</v>
      </c>
      <c r="E20" s="177">
        <v>0</v>
      </c>
    </row>
    <row r="21" spans="1:5" x14ac:dyDescent="0.2">
      <c r="A21" s="181">
        <v>1</v>
      </c>
      <c r="B21" s="430"/>
      <c r="C21" s="139" t="s">
        <v>181</v>
      </c>
      <c r="D21" s="138">
        <v>0</v>
      </c>
      <c r="E21" s="177">
        <v>0</v>
      </c>
    </row>
    <row r="22" spans="1:5" x14ac:dyDescent="0.2">
      <c r="A22" s="181">
        <v>1</v>
      </c>
      <c r="B22" s="430"/>
      <c r="C22" s="139" t="s">
        <v>182</v>
      </c>
      <c r="D22" s="138">
        <v>0</v>
      </c>
      <c r="E22" s="177">
        <v>0</v>
      </c>
    </row>
    <row r="23" spans="1:5" x14ac:dyDescent="0.2">
      <c r="A23" s="181">
        <v>1</v>
      </c>
      <c r="B23" s="430"/>
      <c r="C23" s="139" t="s">
        <v>183</v>
      </c>
      <c r="D23" s="138">
        <v>0</v>
      </c>
      <c r="E23" s="177">
        <v>0</v>
      </c>
    </row>
    <row r="24" spans="1:5" x14ac:dyDescent="0.2">
      <c r="B24" s="430"/>
      <c r="C24" s="139" t="s">
        <v>184</v>
      </c>
      <c r="D24" s="138">
        <v>0</v>
      </c>
      <c r="E24" s="177">
        <v>0</v>
      </c>
    </row>
    <row r="25" spans="1:5" x14ac:dyDescent="0.2">
      <c r="B25" s="430"/>
      <c r="C25" s="139" t="s">
        <v>185</v>
      </c>
      <c r="D25" s="138">
        <v>0</v>
      </c>
      <c r="E25" s="177">
        <v>0</v>
      </c>
    </row>
    <row r="26" spans="1:5" x14ac:dyDescent="0.2">
      <c r="B26" s="430"/>
      <c r="C26" s="139" t="s">
        <v>186</v>
      </c>
      <c r="D26" s="138">
        <v>0</v>
      </c>
      <c r="E26" s="177">
        <v>0</v>
      </c>
    </row>
    <row r="27" spans="1:5" ht="13.5" customHeight="1" thickBot="1" x14ac:dyDescent="0.25">
      <c r="B27" s="432"/>
      <c r="C27" s="183" t="s">
        <v>187</v>
      </c>
      <c r="D27" s="178">
        <v>0</v>
      </c>
      <c r="E27" s="179">
        <v>0</v>
      </c>
    </row>
    <row r="28" spans="1:5" ht="13.5" customHeight="1" thickBot="1" x14ac:dyDescent="0.25">
      <c r="A28" s="181"/>
      <c r="B28" s="341"/>
      <c r="C28" s="331"/>
      <c r="D28" s="331"/>
      <c r="E28" s="342"/>
    </row>
    <row r="29" spans="1:5" x14ac:dyDescent="0.2">
      <c r="A29" s="181"/>
      <c r="B29" s="344" t="s">
        <v>192</v>
      </c>
      <c r="C29" s="207"/>
      <c r="D29" s="173"/>
      <c r="E29" s="174"/>
    </row>
    <row r="30" spans="1:5" ht="31.5" customHeight="1" x14ac:dyDescent="0.2">
      <c r="A30" s="181"/>
      <c r="B30" s="202" t="s">
        <v>193</v>
      </c>
      <c r="C30" s="137" t="s">
        <v>36</v>
      </c>
      <c r="D30" s="138">
        <v>-42.36</v>
      </c>
      <c r="E30" s="177">
        <v>-51.4</v>
      </c>
    </row>
    <row r="31" spans="1:5" x14ac:dyDescent="0.2">
      <c r="A31" s="181"/>
      <c r="B31" s="202" t="s">
        <v>194</v>
      </c>
      <c r="C31" s="137" t="s">
        <v>195</v>
      </c>
      <c r="D31" s="290">
        <v>171</v>
      </c>
      <c r="E31" s="291">
        <v>122</v>
      </c>
    </row>
    <row r="32" spans="1:5" ht="21.75" customHeight="1" thickBot="1" x14ac:dyDescent="0.25">
      <c r="A32" s="181"/>
      <c r="B32" s="141" t="s">
        <v>196</v>
      </c>
      <c r="C32" s="205" t="s">
        <v>36</v>
      </c>
      <c r="D32" s="178">
        <v>114.26949999999999</v>
      </c>
      <c r="E32" s="179">
        <v>222</v>
      </c>
    </row>
    <row r="33" spans="1:5" ht="13.5" customHeight="1" thickBot="1" x14ac:dyDescent="0.25">
      <c r="A33" s="181">
        <v>2</v>
      </c>
      <c r="B33" s="341"/>
      <c r="C33" s="331"/>
      <c r="D33" s="331"/>
      <c r="E33" s="342"/>
    </row>
    <row r="34" spans="1:5" x14ac:dyDescent="0.2">
      <c r="A34" s="181"/>
      <c r="B34" s="344" t="s">
        <v>197</v>
      </c>
      <c r="C34" s="207"/>
      <c r="D34" s="173"/>
      <c r="E34" s="174"/>
    </row>
    <row r="35" spans="1:5" ht="21" customHeight="1" x14ac:dyDescent="0.2">
      <c r="A35" s="181"/>
      <c r="B35" s="202" t="s">
        <v>212</v>
      </c>
      <c r="C35" s="137" t="s">
        <v>169</v>
      </c>
      <c r="D35" s="138">
        <v>0</v>
      </c>
      <c r="E35" s="177">
        <v>0</v>
      </c>
    </row>
    <row r="36" spans="1:5" ht="21" customHeight="1" x14ac:dyDescent="0.2">
      <c r="A36" s="181"/>
      <c r="B36" s="202" t="s">
        <v>213</v>
      </c>
      <c r="C36" s="137" t="s">
        <v>169</v>
      </c>
      <c r="D36" s="138">
        <v>0.77</v>
      </c>
      <c r="E36" s="177">
        <v>0.66</v>
      </c>
    </row>
    <row r="37" spans="1:5" ht="21" customHeight="1" x14ac:dyDescent="0.2">
      <c r="A37" s="181"/>
      <c r="B37" s="202" t="s">
        <v>214</v>
      </c>
      <c r="C37" s="137" t="s">
        <v>169</v>
      </c>
      <c r="D37" s="138">
        <v>0</v>
      </c>
      <c r="E37" s="177">
        <v>0</v>
      </c>
    </row>
    <row r="38" spans="1:5" ht="31.5" customHeight="1" x14ac:dyDescent="0.2">
      <c r="A38" s="181"/>
      <c r="B38" s="202" t="s">
        <v>215</v>
      </c>
      <c r="C38" s="137" t="s">
        <v>169</v>
      </c>
      <c r="D38" s="138">
        <v>0</v>
      </c>
      <c r="E38" s="177">
        <v>0</v>
      </c>
    </row>
    <row r="39" spans="1:5" ht="31.5" customHeight="1" x14ac:dyDescent="0.2">
      <c r="A39" s="181"/>
      <c r="B39" s="202" t="s">
        <v>216</v>
      </c>
      <c r="C39" s="137" t="s">
        <v>169</v>
      </c>
      <c r="D39" s="138">
        <v>0</v>
      </c>
      <c r="E39" s="177">
        <v>0</v>
      </c>
    </row>
    <row r="40" spans="1:5" ht="32.25" customHeight="1" thickBot="1" x14ac:dyDescent="0.25">
      <c r="A40" s="181"/>
      <c r="B40" s="141" t="s">
        <v>217</v>
      </c>
      <c r="C40" s="205" t="s">
        <v>169</v>
      </c>
      <c r="D40" s="178">
        <v>0</v>
      </c>
      <c r="E40" s="179">
        <v>0</v>
      </c>
    </row>
    <row r="41" spans="1:5" ht="13.5" customHeight="1" thickBot="1" x14ac:dyDescent="0.25">
      <c r="A41" s="181"/>
      <c r="B41" s="341"/>
      <c r="C41" s="331"/>
      <c r="D41" s="331"/>
      <c r="E41" s="342"/>
    </row>
    <row r="42" spans="1:5" x14ac:dyDescent="0.2">
      <c r="A42" s="181"/>
      <c r="B42" s="344" t="s">
        <v>204</v>
      </c>
      <c r="C42" s="207"/>
      <c r="D42" s="173"/>
      <c r="E42" s="174"/>
    </row>
    <row r="43" spans="1:5" ht="32.25" customHeight="1" thickBot="1" x14ac:dyDescent="0.25">
      <c r="A43" s="181"/>
      <c r="B43" s="203" t="s">
        <v>205</v>
      </c>
      <c r="C43" s="183" t="s">
        <v>169</v>
      </c>
      <c r="D43" s="178">
        <v>0</v>
      </c>
      <c r="E43" s="179">
        <v>0</v>
      </c>
    </row>
    <row r="44" spans="1:5" x14ac:dyDescent="0.2">
      <c r="A44" s="181"/>
    </row>
    <row r="46" spans="1:5" x14ac:dyDescent="0.2">
      <c r="B46" s="20"/>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19" customWidth="1"/>
    <col min="2" max="2" width="45.85546875" style="319" customWidth="1"/>
    <col min="3" max="3" width="9.5703125" style="319" customWidth="1"/>
    <col min="4" max="5" width="12.7109375" style="319" customWidth="1"/>
    <col min="6" max="6" width="14.42578125" style="319" customWidth="1"/>
    <col min="7" max="1025" width="8.7109375" style="319" customWidth="1"/>
  </cols>
  <sheetData>
    <row r="8" ht="13.5" customHeight="1" thickBot="1" x14ac:dyDescent="0.25"/>
    <row r="10" s="133"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33" customFormat="1" ht="21" customHeight="1" x14ac:dyDescent="0.2"/>
    <row r="19" spans="2:2" ht="13.5" customHeight="1" thickBot="1" x14ac:dyDescent="0.25">
      <c r="B19" s="372"/>
    </row>
    <row r="20" spans="2:2" x14ac:dyDescent="0.2">
      <c r="B20" s="372"/>
    </row>
    <row r="21" spans="2:2" x14ac:dyDescent="0.2">
      <c r="B21" s="372"/>
    </row>
    <row r="22" spans="2:2" x14ac:dyDescent="0.2">
      <c r="B22" s="372"/>
    </row>
    <row r="23" spans="2:2" x14ac:dyDescent="0.2">
      <c r="B23" s="372"/>
    </row>
    <row r="24" spans="2:2" x14ac:dyDescent="0.2">
      <c r="B24" s="372"/>
    </row>
    <row r="25" spans="2:2" x14ac:dyDescent="0.2">
      <c r="B25" s="372"/>
    </row>
    <row r="26" spans="2:2" x14ac:dyDescent="0.2">
      <c r="B26" s="372"/>
    </row>
    <row r="27" spans="2:2" x14ac:dyDescent="0.2">
      <c r="B27" s="372"/>
    </row>
    <row r="28" spans="2:2" x14ac:dyDescent="0.2">
      <c r="B28" s="372"/>
    </row>
    <row r="29" spans="2:2" ht="13.5" customHeight="1" thickBot="1" x14ac:dyDescent="0.25">
      <c r="B29" s="372"/>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19" customWidth="1"/>
    <col min="2" max="2" width="45.85546875" style="319" customWidth="1"/>
    <col min="3" max="3" width="9.5703125" style="319" customWidth="1"/>
    <col min="4" max="5" width="12.7109375" style="319" customWidth="1"/>
    <col min="6" max="6" width="14.42578125" style="319" customWidth="1"/>
    <col min="7" max="1025" width="8.7109375" style="319"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72"/>
    </row>
    <row r="20" spans="2:2" x14ac:dyDescent="0.2">
      <c r="B20" s="372"/>
    </row>
    <row r="21" spans="2:2" x14ac:dyDescent="0.2">
      <c r="B21" s="372"/>
    </row>
    <row r="22" spans="2:2" x14ac:dyDescent="0.2">
      <c r="B22" s="372"/>
    </row>
    <row r="23" spans="2:2" x14ac:dyDescent="0.2">
      <c r="B23" s="372"/>
    </row>
    <row r="24" spans="2:2" x14ac:dyDescent="0.2">
      <c r="B24" s="372"/>
    </row>
    <row r="25" spans="2:2" x14ac:dyDescent="0.2">
      <c r="B25" s="372"/>
    </row>
    <row r="26" spans="2:2" x14ac:dyDescent="0.2">
      <c r="B26" s="372"/>
    </row>
    <row r="27" spans="2:2" x14ac:dyDescent="0.2">
      <c r="B27" s="372"/>
    </row>
    <row r="28" spans="2:2" x14ac:dyDescent="0.2">
      <c r="B28" s="372"/>
    </row>
    <row r="29" spans="2:2" ht="13.5" customHeight="1" thickBot="1" x14ac:dyDescent="0.25">
      <c r="B29" s="372"/>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workbookViewId="0">
      <selection activeCell="B5" sqref="B5"/>
    </sheetView>
  </sheetViews>
  <sheetFormatPr baseColWidth="10" defaultColWidth="9.140625" defaultRowHeight="12.75" x14ac:dyDescent="0.2"/>
  <cols>
    <col min="1" max="1" width="0.85546875" style="317" customWidth="1"/>
    <col min="2" max="2" width="8.140625" style="317" customWidth="1"/>
    <col min="3" max="3" width="11.5703125" style="317" hidden="1" customWidth="1"/>
    <col min="4" max="4" width="64.85546875" style="317" customWidth="1"/>
    <col min="5" max="5" width="57.28515625" style="317" customWidth="1"/>
    <col min="6" max="7" width="15.7109375" style="317" customWidth="1"/>
    <col min="8" max="8" width="18.85546875" style="317" customWidth="1"/>
    <col min="9" max="257" width="11.42578125" style="317" customWidth="1"/>
    <col min="258" max="1025" width="11.42578125" style="319" customWidth="1"/>
  </cols>
  <sheetData>
    <row r="1" spans="2:7" ht="5.0999999999999996" customHeight="1" x14ac:dyDescent="0.2"/>
    <row r="2" spans="2:7" ht="12.75" customHeight="1" x14ac:dyDescent="0.2">
      <c r="B2" s="30" t="s">
        <v>218</v>
      </c>
      <c r="C2" s="30"/>
      <c r="D2" s="30"/>
      <c r="E2" s="30"/>
      <c r="F2" s="30"/>
      <c r="G2" s="30"/>
    </row>
    <row r="3" spans="2:7" ht="18" customHeight="1" x14ac:dyDescent="0.2"/>
    <row r="4" spans="2:7" ht="12.75" customHeight="1" x14ac:dyDescent="0.2">
      <c r="B4" s="330" t="s">
        <v>219</v>
      </c>
      <c r="C4" s="330"/>
      <c r="D4" s="330"/>
      <c r="E4" s="330"/>
      <c r="F4" s="330"/>
      <c r="G4" s="330"/>
    </row>
    <row r="5" spans="2:7" ht="12.75" customHeight="1" x14ac:dyDescent="0.2">
      <c r="B5" s="330" t="str">
        <f>+StTai!B17</f>
        <v>2. Quartal 2024</v>
      </c>
      <c r="C5" s="330"/>
      <c r="D5" s="330"/>
      <c r="E5" s="330"/>
      <c r="F5" s="330"/>
      <c r="G5" s="330"/>
    </row>
    <row r="6" spans="2:7" ht="12.75" customHeight="1" x14ac:dyDescent="0.2"/>
    <row r="8" spans="2:7" x14ac:dyDescent="0.2">
      <c r="B8" s="340" t="s">
        <v>9</v>
      </c>
      <c r="C8" s="331"/>
      <c r="D8" s="331"/>
      <c r="E8" s="331"/>
    </row>
    <row r="9" spans="2:7" ht="13.5" customHeight="1" thickBot="1" x14ac:dyDescent="0.25">
      <c r="B9" s="130"/>
      <c r="C9" s="131"/>
      <c r="D9" s="320" t="s">
        <v>311</v>
      </c>
      <c r="E9" s="321" t="s">
        <v>312</v>
      </c>
    </row>
    <row r="10" spans="2:7" ht="409.5" customHeight="1" thickBot="1" x14ac:dyDescent="0.25">
      <c r="B10" s="191" t="s">
        <v>220</v>
      </c>
      <c r="C10" s="171" t="s">
        <v>36</v>
      </c>
      <c r="D10" s="329" t="s">
        <v>318</v>
      </c>
      <c r="E10" s="351" t="s">
        <v>319</v>
      </c>
    </row>
    <row r="13" spans="2:7" x14ac:dyDescent="0.2">
      <c r="B13" s="340" t="s">
        <v>33</v>
      </c>
      <c r="C13" s="331"/>
      <c r="D13" s="331"/>
      <c r="E13" s="331"/>
    </row>
    <row r="14" spans="2:7" ht="13.5" customHeight="1" thickBot="1" x14ac:dyDescent="0.25">
      <c r="B14" s="130"/>
      <c r="C14" s="131"/>
      <c r="D14" s="320" t="s">
        <v>301</v>
      </c>
      <c r="E14" s="321" t="s">
        <v>302</v>
      </c>
    </row>
    <row r="15" spans="2:7" ht="13.5" customHeight="1" thickBot="1" x14ac:dyDescent="0.25">
      <c r="B15" s="191" t="s">
        <v>220</v>
      </c>
      <c r="C15" s="171" t="s">
        <v>36</v>
      </c>
      <c r="D15" s="329" t="s">
        <v>221</v>
      </c>
      <c r="E15" s="307" t="s">
        <v>221</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phoneticPr fontId="6" type="noConversion"/>
  <pageMargins left="0.7" right="0.7" top="0.78740157499999996" bottom="0.78740157499999996" header="0.3" footer="0.3"/>
  <pageSetup paperSize="9" scale="62" fitToHeight="0"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19" customWidth="1"/>
  </cols>
  <sheetData>
    <row r="1" spans="2:11" ht="5.0999999999999996" customHeight="1" x14ac:dyDescent="0.2"/>
    <row r="2" spans="2:11" ht="15" customHeight="1" x14ac:dyDescent="0.2">
      <c r="B2" s="143" t="s">
        <v>222</v>
      </c>
      <c r="C2" s="144" t="s">
        <v>223</v>
      </c>
      <c r="D2" s="145"/>
      <c r="E2" s="143" t="s">
        <v>222</v>
      </c>
      <c r="F2" s="146" t="s">
        <v>224</v>
      </c>
      <c r="G2" s="145"/>
      <c r="H2" s="143" t="s">
        <v>222</v>
      </c>
      <c r="I2" s="147" t="s">
        <v>225</v>
      </c>
      <c r="K2" s="148"/>
    </row>
    <row r="3" spans="2:11" ht="15" customHeight="1" x14ac:dyDescent="0.2">
      <c r="B3" s="149" t="s">
        <v>226</v>
      </c>
      <c r="C3" s="150" t="s">
        <v>227</v>
      </c>
      <c r="D3" s="151"/>
      <c r="E3" s="152" t="s">
        <v>228</v>
      </c>
      <c r="F3" s="153" t="s">
        <v>229</v>
      </c>
      <c r="G3" s="154"/>
      <c r="H3" s="154"/>
      <c r="I3" s="155" t="s">
        <v>230</v>
      </c>
    </row>
    <row r="4" spans="2:11" ht="15" customHeight="1" x14ac:dyDescent="0.2">
      <c r="B4" s="149" t="s">
        <v>231</v>
      </c>
      <c r="C4" s="156">
        <v>2022</v>
      </c>
      <c r="D4" s="157"/>
      <c r="E4" s="158" t="s">
        <v>232</v>
      </c>
      <c r="F4" s="153" t="s">
        <v>233</v>
      </c>
      <c r="G4" s="154"/>
      <c r="H4" s="149" t="s">
        <v>234</v>
      </c>
      <c r="I4" s="159" t="s">
        <v>235</v>
      </c>
    </row>
    <row r="5" spans="2:11" ht="15" customHeight="1" x14ac:dyDescent="0.2">
      <c r="B5" s="149" t="s">
        <v>236</v>
      </c>
      <c r="C5" s="156" t="s">
        <v>237</v>
      </c>
      <c r="D5" s="157"/>
      <c r="E5" s="158" t="s">
        <v>238</v>
      </c>
      <c r="F5" s="153" t="str">
        <f>(Institut&amp;", erstellt am "&amp;TEXT(ErstDatum,"TT-MMMM-JJJJ")&amp;" mit "&amp;Version&amp;" bei "&amp;AusfInstitut)</f>
        <v>MHB, erstellt am 01-Februar-2023 mit V(3.10) bei BAR</v>
      </c>
      <c r="G5" s="154"/>
      <c r="H5" s="149" t="s">
        <v>239</v>
      </c>
      <c r="I5" s="159" t="s">
        <v>240</v>
      </c>
    </row>
    <row r="6" spans="2:11" ht="15" customHeight="1" x14ac:dyDescent="0.2">
      <c r="B6" s="149" t="s">
        <v>241</v>
      </c>
      <c r="C6" s="160"/>
      <c r="D6" s="154"/>
      <c r="E6" s="149" t="s">
        <v>242</v>
      </c>
      <c r="F6" s="153" t="s">
        <v>243</v>
      </c>
      <c r="G6" s="154"/>
      <c r="H6" s="149" t="s">
        <v>244</v>
      </c>
      <c r="I6" s="161"/>
      <c r="J6" t="s">
        <v>245</v>
      </c>
    </row>
    <row r="7" spans="2:11" ht="15" customHeight="1" x14ac:dyDescent="0.2">
      <c r="B7" s="149" t="s">
        <v>246</v>
      </c>
      <c r="C7" s="160" t="s">
        <v>247</v>
      </c>
      <c r="D7" s="154"/>
      <c r="E7" s="149" t="s">
        <v>248</v>
      </c>
      <c r="F7" s="153" t="str">
        <f>IF(LOWER(Institut)="vdp","Verband",IF(UPPER(Institut)="VDH","Verband","Institut "&amp;Institut))</f>
        <v>Institut MHB</v>
      </c>
      <c r="G7" s="154"/>
      <c r="H7" s="149" t="s">
        <v>249</v>
      </c>
      <c r="I7" s="162" t="s">
        <v>250</v>
      </c>
      <c r="J7" s="154" t="s">
        <v>251</v>
      </c>
    </row>
    <row r="8" spans="2:11" ht="15" customHeight="1" x14ac:dyDescent="0.2">
      <c r="B8" s="149" t="s">
        <v>252</v>
      </c>
      <c r="C8" s="160" t="s">
        <v>0</v>
      </c>
      <c r="D8" s="154"/>
      <c r="E8" s="149" t="s">
        <v>253</v>
      </c>
      <c r="F8" s="153" t="str">
        <f>IF(AuswertBasis="Verband",IF(TvDatenart="T","vdp-Mitgliedsinstitute",IF(TvDatenart="F","Fremdinstitute",IF(TvDatenart="*","alle Pfandbriefemittenten","???"))),AuswertBasis)</f>
        <v>Institut MHB</v>
      </c>
      <c r="G8" s="154"/>
      <c r="H8" s="149" t="s">
        <v>254</v>
      </c>
      <c r="I8" s="162" t="s">
        <v>255</v>
      </c>
      <c r="J8" s="154" t="s">
        <v>256</v>
      </c>
    </row>
    <row r="9" spans="2:11" ht="15" customHeight="1" x14ac:dyDescent="0.2">
      <c r="B9" s="149" t="s">
        <v>257</v>
      </c>
      <c r="C9" s="160" t="s">
        <v>258</v>
      </c>
      <c r="D9" s="154"/>
      <c r="E9" s="149" t="s">
        <v>259</v>
      </c>
      <c r="F9" s="163">
        <f>DATE(AktJahr,AktMonat+1,0)</f>
        <v>44926</v>
      </c>
      <c r="G9" s="151"/>
      <c r="H9" s="149" t="s">
        <v>260</v>
      </c>
      <c r="I9" s="154" t="str">
        <f>(AktJahr&amp;RIGHT("0"&amp;AktMonat,2))</f>
        <v>202212</v>
      </c>
      <c r="J9" t="s">
        <v>261</v>
      </c>
    </row>
    <row r="10" spans="2:11" ht="15" customHeight="1" x14ac:dyDescent="0.2">
      <c r="B10" s="149" t="s">
        <v>262</v>
      </c>
      <c r="C10" s="160" t="s">
        <v>263</v>
      </c>
      <c r="D10" s="154"/>
      <c r="E10" s="149" t="s">
        <v>264</v>
      </c>
      <c r="F10" s="153" t="str">
        <f>"V"&amp;ProgVersNr&amp;"("&amp;MapVersNr&amp;")"</f>
        <v>V(3.10)</v>
      </c>
      <c r="G10" s="154"/>
      <c r="H10" s="154"/>
      <c r="I10" s="154"/>
    </row>
    <row r="11" spans="2:11" ht="15" customHeight="1" x14ac:dyDescent="0.2">
      <c r="B11" s="149" t="s">
        <v>265</v>
      </c>
      <c r="C11" s="164"/>
      <c r="D11" s="165"/>
      <c r="E11" s="166" t="s">
        <v>266</v>
      </c>
      <c r="F11" s="153" t="str">
        <f>WaehrEinheit&amp;". "&amp;Waehrung</f>
        <v>Mio. €</v>
      </c>
      <c r="G11" s="154"/>
      <c r="H11" s="154"/>
      <c r="I11" s="154"/>
    </row>
    <row r="12" spans="2:11" ht="15" customHeight="1" x14ac:dyDescent="0.2">
      <c r="B12" s="149" t="s">
        <v>267</v>
      </c>
      <c r="C12" s="150"/>
      <c r="D12" s="165"/>
      <c r="E12" s="166" t="s">
        <v>268</v>
      </c>
      <c r="F12" s="153" t="str">
        <f>(AktMonat/3)&amp;". Quartal"</f>
        <v>4. Quartal</v>
      </c>
      <c r="G12" s="154"/>
      <c r="H12" s="154"/>
      <c r="I12" s="154"/>
    </row>
    <row r="13" spans="2:11" ht="15" customHeight="1" x14ac:dyDescent="0.2">
      <c r="B13" s="149" t="s">
        <v>269</v>
      </c>
      <c r="C13" s="160" t="s">
        <v>270</v>
      </c>
      <c r="D13" s="154"/>
      <c r="E13" s="149" t="s">
        <v>271</v>
      </c>
      <c r="F13" s="153" t="str">
        <f>AktQuartal&amp;" "&amp;AktJahr&amp;IF(AuswertBasis="Verband"," ("&amp;TvInstitute&amp;")","")</f>
        <v>4. Quartal 2022</v>
      </c>
      <c r="G13" s="154"/>
      <c r="H13" s="154"/>
      <c r="I13" s="154"/>
    </row>
    <row r="14" spans="2:11" ht="15" customHeight="1" x14ac:dyDescent="0.2">
      <c r="B14" s="149" t="s">
        <v>272</v>
      </c>
      <c r="C14" s="160"/>
      <c r="D14" s="154"/>
      <c r="E14" s="149" t="s">
        <v>273</v>
      </c>
      <c r="F14" s="153" t="str">
        <f>"Q"&amp;(AktMonat/3)</f>
        <v>Q4</v>
      </c>
      <c r="G14" s="154"/>
      <c r="H14" s="154"/>
      <c r="I14" s="154"/>
    </row>
    <row r="15" spans="2:11" ht="15" customHeight="1" x14ac:dyDescent="0.2">
      <c r="B15" s="149" t="s">
        <v>274</v>
      </c>
      <c r="C15" s="160" t="s">
        <v>275</v>
      </c>
      <c r="D15" s="154"/>
      <c r="E15" s="149" t="s">
        <v>276</v>
      </c>
      <c r="F15" s="167" t="str">
        <f>IF(KzRbwBerH="I",F21,IF(KzRbwBerH="S",F22,IF(KzRbwBerH="D",F23,"* -")))</f>
        <v>* Für die Berechnung des Risikobarwertes wurde der dynamische Ansatz gem. § 5 Abs. 1 Nr. 2 PfandBarwertV verwendet.</v>
      </c>
      <c r="G15" s="154"/>
      <c r="H15" s="154"/>
      <c r="I15" s="154"/>
    </row>
    <row r="16" spans="2:11" ht="15" customHeight="1" x14ac:dyDescent="0.2">
      <c r="B16" s="149" t="s">
        <v>277</v>
      </c>
      <c r="C16" s="160" t="s">
        <v>278</v>
      </c>
      <c r="D16" s="154"/>
      <c r="E16" s="149" t="s">
        <v>279</v>
      </c>
      <c r="F16" s="167" t="str">
        <f>IF(KzRbwBerO="I",F21,IF(KzRbwBerO="S",F22,IF(KzRbwBerO="D",F23,"* -")))</f>
        <v>* Für die Berechnung des Risikobarwertes wurde der dynamische Ansatz gem. § 5 Abs. 1 Nr. 2 PfandBarwertV verwendet.</v>
      </c>
      <c r="H16" s="154"/>
      <c r="I16" s="154"/>
    </row>
    <row r="17" spans="2:9" ht="15" customHeight="1" x14ac:dyDescent="0.2">
      <c r="B17" s="149" t="s">
        <v>280</v>
      </c>
      <c r="C17" s="160"/>
      <c r="D17" s="154"/>
      <c r="E17" s="149" t="s">
        <v>281</v>
      </c>
      <c r="F17" s="167" t="str">
        <f>IF(KzRbwBerS="I",F21,IF(KzRbwBerS="S",F22,IF(KzRbwBerS="D",F23,"* -")))</f>
        <v>* Für die Berechnung des Risikobarwertes wurde der dynamische Ansatz gem. § 5 Abs. 1 Nr. 2 PfandBarwertV verwendet.</v>
      </c>
      <c r="H17" s="154"/>
      <c r="I17" s="154"/>
    </row>
    <row r="18" spans="2:9" ht="15" customHeight="1" x14ac:dyDescent="0.2">
      <c r="B18" s="149" t="s">
        <v>282</v>
      </c>
      <c r="C18" s="160"/>
      <c r="D18" s="154"/>
      <c r="E18" s="149" t="s">
        <v>283</v>
      </c>
      <c r="F18" s="167" t="str">
        <f>IF(KzRbwBerF="I",F21,IF(KzRbwBerF="S",F22,IF(KzRbwBerF="D",F23,"* -")))</f>
        <v>* Für die Berechnung des Risikobarwertes wurde der dynamische Ansatz gem. § 5 Abs. 1 Nr. 2 PfandBarwertV verwendet.</v>
      </c>
      <c r="G18" s="154"/>
      <c r="H18" s="154"/>
      <c r="I18" s="154"/>
    </row>
    <row r="19" spans="2:9" ht="15" customHeight="1" x14ac:dyDescent="0.2">
      <c r="B19" s="149" t="s">
        <v>284</v>
      </c>
      <c r="C19" s="160" t="s">
        <v>285</v>
      </c>
      <c r="D19" s="154"/>
      <c r="E19" s="154"/>
      <c r="F19" s="168"/>
      <c r="G19" s="154"/>
      <c r="H19" s="154"/>
      <c r="I19" s="154"/>
    </row>
    <row r="20" spans="2:9" ht="15" customHeight="1" x14ac:dyDescent="0.2">
      <c r="B20" s="149" t="s">
        <v>286</v>
      </c>
      <c r="C20" s="160" t="s">
        <v>285</v>
      </c>
      <c r="D20" s="154"/>
      <c r="E20" s="154"/>
      <c r="F20" s="154"/>
      <c r="G20" s="154"/>
      <c r="H20" s="154"/>
      <c r="I20" s="154"/>
    </row>
    <row r="21" spans="2:9" ht="15" customHeight="1" x14ac:dyDescent="0.2">
      <c r="B21" s="149" t="s">
        <v>287</v>
      </c>
      <c r="C21" s="160" t="s">
        <v>288</v>
      </c>
      <c r="D21" s="154"/>
      <c r="E21" s="6" t="s">
        <v>289</v>
      </c>
      <c r="F21" s="6" t="s">
        <v>290</v>
      </c>
      <c r="G21" s="154"/>
      <c r="H21" s="154"/>
      <c r="I21" s="154"/>
    </row>
    <row r="22" spans="2:9" ht="15" customHeight="1" x14ac:dyDescent="0.2">
      <c r="B22" s="149" t="s">
        <v>291</v>
      </c>
      <c r="C22" s="160" t="s">
        <v>288</v>
      </c>
      <c r="D22" s="154"/>
      <c r="E22" s="6"/>
      <c r="F22" s="6" t="s">
        <v>292</v>
      </c>
      <c r="G22" s="154"/>
      <c r="H22" s="154"/>
      <c r="I22" s="154"/>
    </row>
    <row r="23" spans="2:9" ht="15" customHeight="1" x14ac:dyDescent="0.2">
      <c r="B23" s="149" t="s">
        <v>293</v>
      </c>
      <c r="C23" s="169"/>
      <c r="D23" s="154"/>
      <c r="E23" s="6"/>
      <c r="F23" s="6" t="s">
        <v>294</v>
      </c>
      <c r="G23" s="154"/>
      <c r="H23" s="154"/>
      <c r="I23" s="154"/>
    </row>
    <row r="24" spans="2:9" ht="15" customHeight="1" x14ac:dyDescent="0.2">
      <c r="B24" s="149" t="s">
        <v>295</v>
      </c>
      <c r="C24" s="170"/>
      <c r="D24" s="154"/>
      <c r="G24" s="154"/>
      <c r="H24" s="154"/>
      <c r="I24" s="154"/>
    </row>
    <row r="25" spans="2:9" ht="15" customHeight="1" x14ac:dyDescent="0.2">
      <c r="C25" s="154"/>
      <c r="D25" s="154"/>
      <c r="H25" s="154"/>
    </row>
    <row r="26" spans="2:9" ht="15" customHeight="1" x14ac:dyDescent="0.2"/>
    <row r="27" spans="2:9" ht="15" customHeight="1" x14ac:dyDescent="0.2">
      <c r="B27" t="s">
        <v>296</v>
      </c>
      <c r="C27" t="s">
        <v>297</v>
      </c>
    </row>
    <row r="28" spans="2:9" ht="15" customHeight="1" x14ac:dyDescent="0.2">
      <c r="C28" t="s">
        <v>298</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B5" sqref="B5"/>
    </sheetView>
  </sheetViews>
  <sheetFormatPr baseColWidth="10" defaultColWidth="9.140625" defaultRowHeight="12.75" x14ac:dyDescent="0.2"/>
  <cols>
    <col min="1" max="1" width="0.85546875" style="317" customWidth="1"/>
    <col min="2" max="2" width="28.7109375" style="317" customWidth="1"/>
    <col min="3" max="3" width="11.5703125" style="317" hidden="1" customWidth="1"/>
    <col min="4" max="7" width="17.7109375" style="317" customWidth="1"/>
    <col min="8" max="8" width="6.7109375" style="317" customWidth="1"/>
    <col min="9" max="10" width="14.7109375" style="317" customWidth="1"/>
    <col min="11" max="257" width="11.42578125" style="317" customWidth="1"/>
    <col min="258" max="1025" width="11.42578125" style="319" customWidth="1"/>
  </cols>
  <sheetData>
    <row r="1" spans="1:10" ht="5.0999999999999996" customHeight="1" x14ac:dyDescent="0.2"/>
    <row r="2" spans="1:10" ht="12.75" customHeight="1" x14ac:dyDescent="0.2">
      <c r="B2" s="30" t="s">
        <v>20</v>
      </c>
      <c r="C2" s="30"/>
      <c r="D2" s="30"/>
      <c r="E2" s="30"/>
      <c r="F2" s="30"/>
      <c r="G2" s="30"/>
    </row>
    <row r="3" spans="1:10" ht="16.5" customHeight="1" x14ac:dyDescent="0.2">
      <c r="B3" s="359"/>
      <c r="C3" s="359"/>
      <c r="D3" s="359"/>
      <c r="E3" s="359"/>
      <c r="F3" s="359"/>
      <c r="G3" s="359"/>
      <c r="H3" s="359"/>
      <c r="I3" s="359"/>
      <c r="J3" s="359"/>
    </row>
    <row r="4" spans="1:10" ht="12.75" customHeight="1" x14ac:dyDescent="0.2">
      <c r="B4" s="330" t="s">
        <v>21</v>
      </c>
      <c r="C4" s="330"/>
      <c r="D4" s="330"/>
      <c r="E4" s="330"/>
      <c r="F4" s="330"/>
      <c r="G4" s="330"/>
      <c r="H4" s="359"/>
      <c r="I4" s="359"/>
      <c r="J4" s="359"/>
    </row>
    <row r="5" spans="1:10" ht="12.75" customHeight="1" x14ac:dyDescent="0.2">
      <c r="B5" s="330" t="str">
        <f>+StTai!B17</f>
        <v>2. Quartal 2024</v>
      </c>
      <c r="C5" s="330"/>
      <c r="D5" s="330"/>
      <c r="E5" s="359"/>
      <c r="F5" s="5"/>
      <c r="G5" s="5"/>
      <c r="H5" s="359"/>
      <c r="I5" s="359"/>
      <c r="J5" s="359"/>
    </row>
    <row r="6" spans="1:10" ht="12.75" customHeight="1" x14ac:dyDescent="0.2">
      <c r="B6" s="359"/>
      <c r="C6" s="359"/>
      <c r="D6" s="359"/>
      <c r="E6" s="359"/>
      <c r="F6" s="359"/>
      <c r="G6" s="359"/>
      <c r="H6" s="359"/>
      <c r="I6" s="359"/>
      <c r="J6" s="359"/>
    </row>
    <row r="7" spans="1:10" ht="24" customHeight="1" x14ac:dyDescent="0.2">
      <c r="B7" s="31"/>
      <c r="C7" s="359"/>
      <c r="D7" s="359"/>
      <c r="E7" s="359"/>
      <c r="F7" s="359"/>
      <c r="G7" s="359"/>
      <c r="H7" s="359"/>
      <c r="I7" s="359"/>
      <c r="J7" s="359"/>
    </row>
    <row r="8" spans="1:10" ht="25.5" customHeight="1" x14ac:dyDescent="0.2">
      <c r="A8" s="15">
        <v>0</v>
      </c>
      <c r="B8" s="331" t="s">
        <v>9</v>
      </c>
      <c r="C8" s="32"/>
      <c r="D8" s="375" t="s">
        <v>311</v>
      </c>
      <c r="E8" s="376"/>
      <c r="F8" s="377" t="s">
        <v>312</v>
      </c>
      <c r="G8" s="376"/>
      <c r="H8" s="359"/>
      <c r="I8" s="190" t="s">
        <v>313</v>
      </c>
      <c r="J8" s="190" t="s">
        <v>314</v>
      </c>
    </row>
    <row r="9" spans="1:10" ht="12.75" customHeight="1" x14ac:dyDescent="0.2">
      <c r="A9" s="15">
        <v>0</v>
      </c>
      <c r="B9" s="360"/>
      <c r="C9" s="359"/>
      <c r="D9" s="33" t="s">
        <v>22</v>
      </c>
      <c r="E9" s="34" t="s">
        <v>11</v>
      </c>
      <c r="F9" s="33" t="s">
        <v>22</v>
      </c>
      <c r="G9" s="34" t="s">
        <v>11</v>
      </c>
      <c r="H9" s="359"/>
      <c r="I9" s="33" t="s">
        <v>22</v>
      </c>
      <c r="J9" s="34" t="s">
        <v>22</v>
      </c>
    </row>
    <row r="10" spans="1:10" ht="12.75" customHeight="1" x14ac:dyDescent="0.2">
      <c r="A10" s="15">
        <v>0</v>
      </c>
      <c r="B10" s="361" t="s">
        <v>23</v>
      </c>
      <c r="C10" s="358"/>
      <c r="D10" s="35" t="s">
        <v>299</v>
      </c>
      <c r="E10" s="36" t="s">
        <v>299</v>
      </c>
      <c r="F10" s="35" t="s">
        <v>299</v>
      </c>
      <c r="G10" s="36" t="s">
        <v>299</v>
      </c>
      <c r="H10" s="359"/>
      <c r="I10" s="35" t="s">
        <v>299</v>
      </c>
      <c r="J10" s="36" t="s">
        <v>299</v>
      </c>
    </row>
    <row r="11" spans="1:10" ht="12.75" customHeight="1" x14ac:dyDescent="0.2">
      <c r="A11" s="15">
        <v>0</v>
      </c>
      <c r="B11" s="362" t="s">
        <v>24</v>
      </c>
      <c r="C11" s="363"/>
      <c r="D11" s="37">
        <v>1445.5</v>
      </c>
      <c r="E11" s="38">
        <v>1492.5</v>
      </c>
      <c r="F11" s="37">
        <v>1356.7</v>
      </c>
      <c r="G11" s="38">
        <v>1389</v>
      </c>
      <c r="H11" s="359"/>
      <c r="I11" s="37">
        <v>0</v>
      </c>
      <c r="J11" s="38">
        <v>0</v>
      </c>
    </row>
    <row r="12" spans="1:10" ht="12.75" customHeight="1" x14ac:dyDescent="0.2">
      <c r="A12" s="15">
        <v>0</v>
      </c>
      <c r="B12" s="362" t="s">
        <v>25</v>
      </c>
      <c r="C12" s="363"/>
      <c r="D12" s="37">
        <v>1296.8</v>
      </c>
      <c r="E12" s="38">
        <v>1725.9</v>
      </c>
      <c r="F12" s="37">
        <v>1177.5999999999999</v>
      </c>
      <c r="G12" s="38">
        <v>1759.8</v>
      </c>
      <c r="H12" s="359"/>
      <c r="I12" s="37">
        <v>0</v>
      </c>
      <c r="J12" s="38">
        <v>0</v>
      </c>
    </row>
    <row r="13" spans="1:10" ht="12.75" customHeight="1" x14ac:dyDescent="0.2">
      <c r="A13" s="15"/>
      <c r="B13" s="362" t="s">
        <v>26</v>
      </c>
      <c r="C13" s="363"/>
      <c r="D13" s="37">
        <v>1609.9</v>
      </c>
      <c r="E13" s="38">
        <v>2070.1</v>
      </c>
      <c r="F13" s="37">
        <v>980.9</v>
      </c>
      <c r="G13" s="38">
        <v>1260</v>
      </c>
      <c r="H13" s="359"/>
      <c r="I13" s="37">
        <v>1445.5</v>
      </c>
      <c r="J13" s="38">
        <v>1356.7</v>
      </c>
    </row>
    <row r="14" spans="1:10" ht="12.75" customHeight="1" x14ac:dyDescent="0.2">
      <c r="A14" s="15">
        <v>0</v>
      </c>
      <c r="B14" s="362" t="s">
        <v>27</v>
      </c>
      <c r="C14" s="362"/>
      <c r="D14" s="39">
        <v>2119.1</v>
      </c>
      <c r="E14" s="180">
        <v>1559.6</v>
      </c>
      <c r="F14" s="39">
        <v>1020.8</v>
      </c>
      <c r="G14" s="180">
        <v>1346.3</v>
      </c>
      <c r="H14" s="359"/>
      <c r="I14" s="37">
        <v>1296.8</v>
      </c>
      <c r="J14" s="38">
        <v>1177.5999999999999</v>
      </c>
    </row>
    <row r="15" spans="1:10" ht="12.75" customHeight="1" x14ac:dyDescent="0.2">
      <c r="A15" s="15">
        <v>0</v>
      </c>
      <c r="B15" s="362" t="s">
        <v>28</v>
      </c>
      <c r="C15" s="362"/>
      <c r="D15" s="39">
        <v>3310.9</v>
      </c>
      <c r="E15" s="180">
        <v>3820.5</v>
      </c>
      <c r="F15" s="39">
        <v>3145.5</v>
      </c>
      <c r="G15" s="180">
        <v>3642.8</v>
      </c>
      <c r="H15" s="359"/>
      <c r="I15" s="37">
        <v>3729</v>
      </c>
      <c r="J15" s="38">
        <v>2001.8</v>
      </c>
    </row>
    <row r="16" spans="1:10" ht="12.75" customHeight="1" x14ac:dyDescent="0.2">
      <c r="A16" s="15">
        <v>0</v>
      </c>
      <c r="B16" s="362" t="s">
        <v>29</v>
      </c>
      <c r="C16" s="362"/>
      <c r="D16" s="39">
        <v>3189.6</v>
      </c>
      <c r="E16" s="180">
        <v>2769.3</v>
      </c>
      <c r="F16" s="39">
        <v>3820.5</v>
      </c>
      <c r="G16" s="180">
        <v>3564.9</v>
      </c>
      <c r="H16" s="359"/>
      <c r="I16" s="37">
        <v>3310.9</v>
      </c>
      <c r="J16" s="38">
        <v>3145.5</v>
      </c>
    </row>
    <row r="17" spans="1:10" ht="12.75" customHeight="1" x14ac:dyDescent="0.2">
      <c r="A17" s="15">
        <v>0</v>
      </c>
      <c r="B17" s="362" t="s">
        <v>30</v>
      </c>
      <c r="C17" s="362"/>
      <c r="D17" s="39">
        <v>3237.3</v>
      </c>
      <c r="E17" s="180">
        <v>2460.9</v>
      </c>
      <c r="F17" s="39">
        <v>2921.9</v>
      </c>
      <c r="G17" s="180">
        <v>2479.1</v>
      </c>
      <c r="H17" s="359"/>
      <c r="I17" s="37">
        <v>3189.6</v>
      </c>
      <c r="J17" s="38">
        <v>3820.5</v>
      </c>
    </row>
    <row r="18" spans="1:10" ht="12.75" customHeight="1" x14ac:dyDescent="0.2">
      <c r="A18" s="15">
        <v>0</v>
      </c>
      <c r="B18" s="362" t="s">
        <v>31</v>
      </c>
      <c r="C18" s="363"/>
      <c r="D18" s="37">
        <v>8433.2000000000007</v>
      </c>
      <c r="E18" s="38">
        <v>9840.7000000000007</v>
      </c>
      <c r="F18" s="37">
        <v>8604.9</v>
      </c>
      <c r="G18" s="38">
        <v>10653.1</v>
      </c>
      <c r="H18" s="359"/>
      <c r="I18" s="37">
        <v>10267.4</v>
      </c>
      <c r="J18" s="38">
        <v>10485.8</v>
      </c>
    </row>
    <row r="19" spans="1:10" ht="12.75" customHeight="1" x14ac:dyDescent="0.2">
      <c r="A19" s="15">
        <v>0</v>
      </c>
      <c r="B19" s="362" t="s">
        <v>32</v>
      </c>
      <c r="C19" s="363"/>
      <c r="D19" s="37">
        <v>10718.8</v>
      </c>
      <c r="E19" s="38">
        <v>11881.8</v>
      </c>
      <c r="F19" s="37">
        <v>10431.799999999999</v>
      </c>
      <c r="G19" s="38">
        <v>10379.4</v>
      </c>
      <c r="H19" s="359"/>
      <c r="I19" s="37">
        <v>12121.9</v>
      </c>
      <c r="J19" s="38">
        <v>11472.7</v>
      </c>
    </row>
    <row r="20" spans="1:10" ht="20.100000000000001" customHeight="1" x14ac:dyDescent="0.2">
      <c r="B20" s="359"/>
      <c r="C20" s="359"/>
      <c r="D20" s="359"/>
      <c r="E20" s="359"/>
      <c r="F20" s="359"/>
      <c r="G20" s="359"/>
      <c r="H20" s="359"/>
      <c r="I20" s="359"/>
      <c r="J20" s="359"/>
    </row>
    <row r="21" spans="1:10" ht="25.5" customHeight="1" x14ac:dyDescent="0.2">
      <c r="A21" s="15">
        <v>1</v>
      </c>
      <c r="B21" s="331" t="s">
        <v>33</v>
      </c>
      <c r="C21" s="32"/>
      <c r="D21" s="375" t="s">
        <v>311</v>
      </c>
      <c r="E21" s="376"/>
      <c r="F21" s="377" t="s">
        <v>312</v>
      </c>
      <c r="G21" s="376"/>
      <c r="H21" s="359"/>
      <c r="I21" s="190" t="s">
        <v>313</v>
      </c>
      <c r="J21" s="190" t="s">
        <v>314</v>
      </c>
    </row>
    <row r="22" spans="1:10" ht="12.75" customHeight="1" x14ac:dyDescent="0.2">
      <c r="A22" s="15">
        <v>1</v>
      </c>
      <c r="B22" s="360"/>
      <c r="C22" s="359"/>
      <c r="D22" s="33" t="s">
        <v>22</v>
      </c>
      <c r="E22" s="34" t="s">
        <v>11</v>
      </c>
      <c r="F22" s="33" t="s">
        <v>22</v>
      </c>
      <c r="G22" s="34" t="s">
        <v>11</v>
      </c>
      <c r="H22" s="359"/>
      <c r="I22" s="33" t="s">
        <v>22</v>
      </c>
      <c r="J22" s="34" t="s">
        <v>22</v>
      </c>
    </row>
    <row r="23" spans="1:10" ht="12.75" customHeight="1" x14ac:dyDescent="0.2">
      <c r="A23" s="15">
        <v>1</v>
      </c>
      <c r="B23" s="361" t="s">
        <v>23</v>
      </c>
      <c r="C23" s="358"/>
      <c r="D23" s="35" t="s">
        <v>299</v>
      </c>
      <c r="E23" s="36" t="s">
        <v>299</v>
      </c>
      <c r="F23" s="35" t="s">
        <v>299</v>
      </c>
      <c r="G23" s="36" t="s">
        <v>299</v>
      </c>
      <c r="H23" s="359"/>
      <c r="I23" s="35" t="s">
        <v>299</v>
      </c>
      <c r="J23" s="36" t="s">
        <v>299</v>
      </c>
    </row>
    <row r="24" spans="1:10" ht="12.75" customHeight="1" x14ac:dyDescent="0.2">
      <c r="A24" s="15">
        <v>1</v>
      </c>
      <c r="B24" s="362" t="s">
        <v>24</v>
      </c>
      <c r="C24" s="363"/>
      <c r="D24" s="37">
        <v>46.8</v>
      </c>
      <c r="E24" s="38">
        <v>14.9</v>
      </c>
      <c r="F24" s="37">
        <v>45.4</v>
      </c>
      <c r="G24" s="38">
        <v>9</v>
      </c>
      <c r="H24" s="359"/>
      <c r="I24" s="37">
        <v>0</v>
      </c>
      <c r="J24" s="38">
        <v>0</v>
      </c>
    </row>
    <row r="25" spans="1:10" ht="12.75" customHeight="1" x14ac:dyDescent="0.2">
      <c r="A25" s="15"/>
      <c r="B25" s="362" t="s">
        <v>25</v>
      </c>
      <c r="C25" s="363"/>
      <c r="D25" s="37">
        <v>11.3</v>
      </c>
      <c r="E25" s="38">
        <v>15.6</v>
      </c>
      <c r="F25" s="37">
        <v>56.5</v>
      </c>
      <c r="G25" s="38">
        <v>25.9</v>
      </c>
      <c r="H25" s="359"/>
      <c r="I25" s="37">
        <v>0</v>
      </c>
      <c r="J25" s="38">
        <v>0</v>
      </c>
    </row>
    <row r="26" spans="1:10" ht="12.75" customHeight="1" x14ac:dyDescent="0.2">
      <c r="A26" s="15">
        <v>1</v>
      </c>
      <c r="B26" s="362" t="s">
        <v>26</v>
      </c>
      <c r="C26" s="363"/>
      <c r="D26" s="37">
        <v>26.7</v>
      </c>
      <c r="E26" s="38">
        <v>8.6999999999999993</v>
      </c>
      <c r="F26" s="37">
        <v>46.8</v>
      </c>
      <c r="G26" s="38">
        <v>26.1</v>
      </c>
      <c r="H26" s="359"/>
      <c r="I26" s="37">
        <v>46.8</v>
      </c>
      <c r="J26" s="38">
        <v>45.4</v>
      </c>
    </row>
    <row r="27" spans="1:10" ht="12.75" customHeight="1" x14ac:dyDescent="0.2">
      <c r="A27" s="15">
        <v>1</v>
      </c>
      <c r="B27" s="362" t="s">
        <v>27</v>
      </c>
      <c r="C27" s="362"/>
      <c r="D27" s="39">
        <v>91.1</v>
      </c>
      <c r="E27" s="180">
        <v>54.9</v>
      </c>
      <c r="F27" s="39">
        <v>11.4</v>
      </c>
      <c r="G27" s="180">
        <v>18.8</v>
      </c>
      <c r="H27" s="359"/>
      <c r="I27" s="37">
        <v>11.3</v>
      </c>
      <c r="J27" s="38">
        <v>56.5</v>
      </c>
    </row>
    <row r="28" spans="1:10" ht="12.75" customHeight="1" x14ac:dyDescent="0.2">
      <c r="A28" s="15">
        <v>1</v>
      </c>
      <c r="B28" s="362" t="s">
        <v>28</v>
      </c>
      <c r="C28" s="362"/>
      <c r="D28" s="39">
        <v>87.2</v>
      </c>
      <c r="E28" s="180">
        <v>25.4</v>
      </c>
      <c r="F28" s="39">
        <v>117.8</v>
      </c>
      <c r="G28" s="180">
        <v>161.69999999999999</v>
      </c>
      <c r="H28" s="359"/>
      <c r="I28" s="37">
        <v>117.8</v>
      </c>
      <c r="J28" s="38">
        <v>58.1</v>
      </c>
    </row>
    <row r="29" spans="1:10" ht="12.75" customHeight="1" x14ac:dyDescent="0.2">
      <c r="A29" s="15">
        <v>1</v>
      </c>
      <c r="B29" s="362" t="s">
        <v>29</v>
      </c>
      <c r="C29" s="362"/>
      <c r="D29" s="39">
        <v>92.7</v>
      </c>
      <c r="E29" s="180">
        <v>49.1</v>
      </c>
      <c r="F29" s="39">
        <v>84.9</v>
      </c>
      <c r="G29" s="180">
        <v>96.2</v>
      </c>
      <c r="H29" s="359"/>
      <c r="I29" s="37">
        <v>87.2</v>
      </c>
      <c r="J29" s="38">
        <v>117.8</v>
      </c>
    </row>
    <row r="30" spans="1:10" ht="12.75" customHeight="1" x14ac:dyDescent="0.2">
      <c r="A30" s="15">
        <v>1</v>
      </c>
      <c r="B30" s="362" t="s">
        <v>30</v>
      </c>
      <c r="C30" s="362"/>
      <c r="D30" s="39">
        <v>161.4</v>
      </c>
      <c r="E30" s="180">
        <v>33.1</v>
      </c>
      <c r="F30" s="39">
        <v>92.3</v>
      </c>
      <c r="G30" s="180">
        <v>94</v>
      </c>
      <c r="H30" s="359"/>
      <c r="I30" s="37">
        <v>92.7</v>
      </c>
      <c r="J30" s="38">
        <v>84.9</v>
      </c>
    </row>
    <row r="31" spans="1:10" ht="12.75" customHeight="1" x14ac:dyDescent="0.2">
      <c r="A31" s="15">
        <v>1</v>
      </c>
      <c r="B31" s="362" t="s">
        <v>31</v>
      </c>
      <c r="C31" s="363"/>
      <c r="D31" s="37">
        <v>349.3</v>
      </c>
      <c r="E31" s="38">
        <v>114.7</v>
      </c>
      <c r="F31" s="37">
        <v>510.3</v>
      </c>
      <c r="G31" s="38">
        <v>137.1</v>
      </c>
      <c r="H31" s="359"/>
      <c r="I31" s="37">
        <v>296.5</v>
      </c>
      <c r="J31" s="38">
        <v>375.4</v>
      </c>
    </row>
    <row r="32" spans="1:10" ht="12.75" customHeight="1" x14ac:dyDescent="0.2">
      <c r="B32" s="362" t="s">
        <v>32</v>
      </c>
      <c r="C32" s="363"/>
      <c r="D32" s="37">
        <v>303.10000000000002</v>
      </c>
      <c r="E32" s="38">
        <v>963.9</v>
      </c>
      <c r="F32" s="37">
        <v>306.3</v>
      </c>
      <c r="G32" s="38">
        <v>875.8</v>
      </c>
      <c r="H32" s="359"/>
      <c r="I32" s="37">
        <v>517.29999999999995</v>
      </c>
      <c r="J32" s="38">
        <v>533.6</v>
      </c>
    </row>
    <row r="33" spans="1:10" ht="12.75" customHeight="1" x14ac:dyDescent="0.2">
      <c r="A33" s="15">
        <v>2</v>
      </c>
      <c r="B33" s="359"/>
      <c r="C33" s="359"/>
      <c r="D33" s="359"/>
      <c r="E33" s="359"/>
      <c r="F33" s="359"/>
      <c r="G33" s="359"/>
      <c r="H33" s="359"/>
      <c r="I33" s="359"/>
      <c r="J33" s="359"/>
    </row>
    <row r="34" spans="1:10" ht="25.5" customHeight="1" x14ac:dyDescent="0.2">
      <c r="A34" s="15">
        <v>3</v>
      </c>
      <c r="B34" s="359"/>
      <c r="C34" s="359"/>
      <c r="D34" s="359"/>
      <c r="E34" s="359"/>
      <c r="F34" s="359"/>
      <c r="G34" s="359"/>
      <c r="H34" s="359"/>
      <c r="I34" s="359"/>
      <c r="J34" s="359"/>
    </row>
    <row r="35" spans="1:10" ht="12.75" customHeight="1" x14ac:dyDescent="0.2">
      <c r="B35" s="376"/>
      <c r="C35" s="376"/>
    </row>
    <row r="36" spans="1:10" ht="12.75" customHeight="1" x14ac:dyDescent="0.2">
      <c r="B36" s="376"/>
      <c r="C36" s="376"/>
    </row>
    <row r="37" spans="1:10" ht="12.75" customHeight="1" x14ac:dyDescent="0.2">
      <c r="B37" s="376"/>
      <c r="C37" s="376"/>
    </row>
    <row r="38" spans="1:10" ht="12.75" customHeight="1" x14ac:dyDescent="0.2">
      <c r="B38" s="376"/>
      <c r="C38" s="376"/>
    </row>
    <row r="39" spans="1:10" x14ac:dyDescent="0.2">
      <c r="B39" s="331" t="s">
        <v>34</v>
      </c>
      <c r="C39" s="331"/>
      <c r="D39" s="331"/>
      <c r="E39" s="331"/>
      <c r="F39" s="331"/>
      <c r="G39" s="331"/>
    </row>
    <row r="40" spans="1:10" ht="13.5" customHeight="1" thickBot="1" x14ac:dyDescent="0.25">
      <c r="B40" s="130"/>
      <c r="C40" s="131"/>
      <c r="D40" s="379" t="s">
        <v>311</v>
      </c>
      <c r="E40" s="376"/>
      <c r="F40" s="380" t="s">
        <v>312</v>
      </c>
      <c r="G40" s="376"/>
    </row>
    <row r="41" spans="1:10" ht="185.25" customHeight="1" thickBot="1" x14ac:dyDescent="0.25">
      <c r="B41" s="191" t="s">
        <v>35</v>
      </c>
      <c r="C41" s="171" t="s">
        <v>36</v>
      </c>
      <c r="D41" s="381" t="s">
        <v>37</v>
      </c>
      <c r="E41" s="382"/>
      <c r="F41" s="383" t="s">
        <v>37</v>
      </c>
      <c r="G41" s="384"/>
    </row>
    <row r="42" spans="1:10" ht="382.5" customHeight="1" thickBot="1" x14ac:dyDescent="0.25">
      <c r="B42" s="191" t="s">
        <v>38</v>
      </c>
      <c r="C42" s="328"/>
      <c r="D42" s="381" t="s">
        <v>39</v>
      </c>
      <c r="E42" s="382"/>
      <c r="F42" s="383" t="s">
        <v>39</v>
      </c>
      <c r="G42" s="384"/>
    </row>
    <row r="44" spans="1:10" x14ac:dyDescent="0.2">
      <c r="B44" s="376"/>
      <c r="C44" s="376"/>
    </row>
    <row r="45" spans="1:10" ht="28.5" customHeight="1" x14ac:dyDescent="0.2">
      <c r="B45" s="378" t="s">
        <v>316</v>
      </c>
      <c r="C45" s="376"/>
      <c r="D45" s="376"/>
      <c r="E45" s="376"/>
      <c r="F45" s="376"/>
      <c r="G45" s="376"/>
      <c r="H45" s="376"/>
      <c r="I45" s="376"/>
      <c r="J45" s="376"/>
    </row>
    <row r="46" spans="1:10" x14ac:dyDescent="0.2">
      <c r="B46" s="378"/>
      <c r="C46" s="376"/>
      <c r="D46" s="376"/>
      <c r="E46" s="376"/>
      <c r="F46" s="376"/>
      <c r="G46" s="376"/>
      <c r="H46" s="376"/>
      <c r="I46" s="376"/>
      <c r="J46" s="376"/>
    </row>
    <row r="47" spans="1:10" x14ac:dyDescent="0.2">
      <c r="D47" s="376"/>
      <c r="E47" s="376"/>
      <c r="F47" s="376"/>
      <c r="G47" s="376"/>
    </row>
    <row r="48" spans="1:10" ht="12.75" customHeight="1" x14ac:dyDescent="0.2"/>
    <row r="49" spans="2:7" ht="12.75" customHeight="1" x14ac:dyDescent="0.2">
      <c r="B49" s="376"/>
      <c r="C49" s="376"/>
    </row>
    <row r="50" spans="2:7" ht="12.75" customHeight="1" x14ac:dyDescent="0.2">
      <c r="B50" s="376"/>
      <c r="C50" s="376"/>
    </row>
    <row r="51" spans="2:7" ht="12.75" customHeight="1" x14ac:dyDescent="0.2">
      <c r="B51" s="376"/>
      <c r="C51" s="376"/>
    </row>
    <row r="52" spans="2:7" ht="12.75" customHeight="1" x14ac:dyDescent="0.2">
      <c r="B52" s="376"/>
      <c r="C52" s="376"/>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76"/>
      <c r="C57" s="376"/>
    </row>
    <row r="58" spans="2:7" ht="12.75" customHeight="1" x14ac:dyDescent="0.2">
      <c r="B58" s="376"/>
      <c r="C58" s="376"/>
    </row>
    <row r="63" spans="2:7" x14ac:dyDescent="0.2">
      <c r="B63" s="376"/>
      <c r="C63" s="376"/>
      <c r="D63" s="376"/>
      <c r="E63" s="376"/>
      <c r="F63" s="376"/>
      <c r="G63" s="376"/>
    </row>
    <row r="64" spans="2:7" ht="13.5" customHeight="1" thickBot="1" x14ac:dyDescent="0.25">
      <c r="D64" s="376"/>
      <c r="E64" s="376"/>
      <c r="F64" s="376"/>
      <c r="G64" s="376"/>
    </row>
    <row r="65" spans="2:10" ht="185.25" customHeight="1" thickBot="1" x14ac:dyDescent="0.25">
      <c r="D65" s="376"/>
      <c r="E65" s="376"/>
      <c r="F65" s="376"/>
      <c r="G65" s="376"/>
    </row>
    <row r="66" spans="2:10" ht="382.5" customHeight="1" thickBot="1" x14ac:dyDescent="0.25">
      <c r="D66" s="376"/>
      <c r="E66" s="376"/>
      <c r="F66" s="376"/>
      <c r="G66" s="376"/>
    </row>
    <row r="69" spans="2:10" ht="28.5" customHeight="1" x14ac:dyDescent="0.2">
      <c r="B69" s="376"/>
      <c r="C69" s="376"/>
      <c r="D69" s="376"/>
      <c r="E69" s="376"/>
      <c r="F69" s="376"/>
      <c r="G69" s="376"/>
      <c r="H69" s="376"/>
      <c r="I69" s="376"/>
      <c r="J69" s="376"/>
    </row>
    <row r="70" spans="2:10" x14ac:dyDescent="0.2">
      <c r="B70" s="376"/>
      <c r="C70" s="376"/>
      <c r="D70" s="376"/>
      <c r="E70" s="376"/>
      <c r="F70" s="376"/>
      <c r="G70" s="376"/>
      <c r="H70" s="376"/>
      <c r="I70" s="376"/>
      <c r="J70" s="376"/>
    </row>
  </sheetData>
  <mergeCells count="34">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D47:E47"/>
    <mergeCell ref="B36:C36"/>
    <mergeCell ref="B46:J46"/>
    <mergeCell ref="B45:J45"/>
    <mergeCell ref="D40:E40"/>
    <mergeCell ref="F40:G40"/>
    <mergeCell ref="D41:E41"/>
    <mergeCell ref="F41:G41"/>
    <mergeCell ref="D42:E42"/>
    <mergeCell ref="F42:G42"/>
    <mergeCell ref="B38:C38"/>
    <mergeCell ref="B44:C44"/>
    <mergeCell ref="B37:C37"/>
    <mergeCell ref="D8:E8"/>
    <mergeCell ref="F8:G8"/>
    <mergeCell ref="D21:E21"/>
    <mergeCell ref="F21:G21"/>
    <mergeCell ref="B35:C35"/>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5" sqref="B5"/>
    </sheetView>
  </sheetViews>
  <sheetFormatPr baseColWidth="10" defaultColWidth="9.140625" defaultRowHeight="12.75" x14ac:dyDescent="0.2"/>
  <cols>
    <col min="1" max="1" width="0.85546875" style="317" customWidth="1"/>
    <col min="2" max="2" width="38.7109375" style="317" customWidth="1"/>
    <col min="3" max="3" width="2.7109375" style="317" customWidth="1"/>
    <col min="4" max="5" width="23.7109375" style="317" customWidth="1"/>
    <col min="6" max="6" width="3.140625" style="317" customWidth="1"/>
    <col min="7" max="257" width="11.42578125" style="317" customWidth="1"/>
    <col min="258" max="1025" width="11.42578125" style="319" customWidth="1"/>
  </cols>
  <sheetData>
    <row r="1" spans="1:5" ht="5.0999999999999996" customHeight="1" x14ac:dyDescent="0.2"/>
    <row r="2" spans="1:5" ht="12.75" customHeight="1" x14ac:dyDescent="0.2">
      <c r="B2" s="5" t="s">
        <v>40</v>
      </c>
      <c r="C2" s="5"/>
      <c r="D2" s="5"/>
      <c r="E2" s="5"/>
    </row>
    <row r="3" spans="1:5" ht="12.75" customHeight="1" x14ac:dyDescent="0.2">
      <c r="B3" s="6"/>
      <c r="C3" s="6"/>
      <c r="D3" s="6"/>
      <c r="E3" s="6"/>
    </row>
    <row r="4" spans="1:5" ht="12.75" customHeight="1" x14ac:dyDescent="0.2">
      <c r="B4" s="330" t="s">
        <v>41</v>
      </c>
      <c r="C4" s="330"/>
      <c r="D4" s="330"/>
      <c r="E4" s="324"/>
    </row>
    <row r="5" spans="1:5" ht="12.75" customHeight="1" x14ac:dyDescent="0.2">
      <c r="B5" s="330" t="str">
        <f>+StTai!B17</f>
        <v>2. Quartal 2024</v>
      </c>
      <c r="C5" s="330"/>
      <c r="D5" s="330"/>
      <c r="E5" s="330"/>
    </row>
    <row r="6" spans="1:5" ht="12.75" customHeight="1" x14ac:dyDescent="0.2"/>
    <row r="7" spans="1:5" ht="12.75" customHeight="1" x14ac:dyDescent="0.2">
      <c r="A7" s="15">
        <v>0</v>
      </c>
      <c r="B7" s="386" t="s">
        <v>42</v>
      </c>
      <c r="C7" s="387"/>
      <c r="D7" s="40" t="s">
        <v>311</v>
      </c>
      <c r="E7" s="40" t="s">
        <v>312</v>
      </c>
    </row>
    <row r="8" spans="1:5" ht="12.75" customHeight="1" x14ac:dyDescent="0.2">
      <c r="A8" s="15">
        <v>0</v>
      </c>
      <c r="B8" s="386"/>
      <c r="C8" s="387"/>
      <c r="D8" s="41" t="s">
        <v>299</v>
      </c>
      <c r="E8" s="41" t="s">
        <v>299</v>
      </c>
    </row>
    <row r="9" spans="1:5" ht="12.75" customHeight="1" x14ac:dyDescent="0.2">
      <c r="A9" s="15">
        <v>0</v>
      </c>
      <c r="B9" s="42" t="s">
        <v>43</v>
      </c>
      <c r="C9" s="42"/>
      <c r="D9" s="37">
        <v>20351</v>
      </c>
      <c r="E9" s="43">
        <v>19913.400000000001</v>
      </c>
    </row>
    <row r="10" spans="1:5" ht="12.75" customHeight="1" x14ac:dyDescent="0.2">
      <c r="A10" s="15">
        <v>0</v>
      </c>
      <c r="B10" s="44" t="s">
        <v>44</v>
      </c>
      <c r="C10" s="44"/>
      <c r="D10" s="37">
        <v>5661.4</v>
      </c>
      <c r="E10" s="43">
        <v>5199.8</v>
      </c>
    </row>
    <row r="11" spans="1:5" ht="12.75" customHeight="1" x14ac:dyDescent="0.2">
      <c r="A11" s="15"/>
      <c r="B11" s="44" t="s">
        <v>45</v>
      </c>
      <c r="C11" s="44"/>
      <c r="D11" s="37">
        <v>2556.5</v>
      </c>
      <c r="E11" s="43">
        <v>2789.7</v>
      </c>
    </row>
    <row r="12" spans="1:5" ht="12.75" customHeight="1" x14ac:dyDescent="0.2">
      <c r="A12" s="15">
        <v>0</v>
      </c>
      <c r="B12" s="44" t="s">
        <v>46</v>
      </c>
      <c r="C12" s="44"/>
      <c r="D12" s="37">
        <v>7587.4</v>
      </c>
      <c r="E12" s="43">
        <v>7649</v>
      </c>
    </row>
    <row r="13" spans="1:5" ht="12.75" customHeight="1" x14ac:dyDescent="0.2">
      <c r="A13" s="15">
        <v>0</v>
      </c>
      <c r="B13" s="45" t="s">
        <v>47</v>
      </c>
      <c r="C13" s="45"/>
      <c r="D13" s="39">
        <v>36156.300000000003</v>
      </c>
      <c r="E13" s="46">
        <v>35551.9</v>
      </c>
    </row>
    <row r="14" spans="1:5" ht="12.75" customHeight="1" x14ac:dyDescent="0.2"/>
    <row r="16" spans="1:5" s="322" customFormat="1" ht="12.75" customHeight="1" x14ac:dyDescent="0.2">
      <c r="B16" s="330" t="s">
        <v>48</v>
      </c>
      <c r="C16" s="330"/>
      <c r="D16" s="330"/>
      <c r="E16" s="330"/>
    </row>
    <row r="17" spans="1:5" s="322" customFormat="1" ht="12.75" customHeight="1" x14ac:dyDescent="0.2">
      <c r="B17" s="330" t="str">
        <f>+B5</f>
        <v>2. Quartal 2024</v>
      </c>
      <c r="C17" s="330"/>
      <c r="D17" s="330"/>
      <c r="E17" s="330"/>
    </row>
    <row r="18" spans="1:5" ht="12.75" customHeight="1" x14ac:dyDescent="0.2"/>
    <row r="19" spans="1:5" ht="12.75" customHeight="1" x14ac:dyDescent="0.2">
      <c r="A19" s="15">
        <v>1</v>
      </c>
      <c r="B19" s="386" t="s">
        <v>42</v>
      </c>
      <c r="C19" s="387"/>
      <c r="D19" s="40" t="s">
        <v>311</v>
      </c>
      <c r="E19" s="40" t="s">
        <v>312</v>
      </c>
    </row>
    <row r="20" spans="1:5" ht="12.75" customHeight="1" x14ac:dyDescent="0.2">
      <c r="A20" s="15">
        <v>1</v>
      </c>
      <c r="B20" s="386"/>
      <c r="C20" s="387"/>
      <c r="D20" s="41" t="s">
        <v>299</v>
      </c>
      <c r="E20" s="41" t="s">
        <v>299</v>
      </c>
    </row>
    <row r="21" spans="1:5" ht="12.75" customHeight="1" x14ac:dyDescent="0.2">
      <c r="A21" s="15">
        <v>1</v>
      </c>
      <c r="B21" s="42" t="s">
        <v>49</v>
      </c>
      <c r="C21" s="42"/>
      <c r="D21" s="37">
        <v>30.6</v>
      </c>
      <c r="E21" s="38">
        <v>44.6</v>
      </c>
    </row>
    <row r="22" spans="1:5" ht="12.75" customHeight="1" x14ac:dyDescent="0.2">
      <c r="A22" s="15">
        <v>1</v>
      </c>
      <c r="B22" s="44" t="s">
        <v>50</v>
      </c>
      <c r="C22" s="44"/>
      <c r="D22" s="39">
        <v>464.6</v>
      </c>
      <c r="E22" s="46">
        <v>430</v>
      </c>
    </row>
    <row r="23" spans="1:5" ht="12.75" customHeight="1" x14ac:dyDescent="0.2">
      <c r="A23" s="15">
        <v>1</v>
      </c>
      <c r="B23" s="44" t="s">
        <v>51</v>
      </c>
      <c r="C23" s="47"/>
      <c r="D23" s="48">
        <v>785.1</v>
      </c>
      <c r="E23" s="364">
        <v>970</v>
      </c>
    </row>
    <row r="24" spans="1:5" ht="12.75" customHeight="1" x14ac:dyDescent="0.2">
      <c r="A24" s="15">
        <v>1</v>
      </c>
      <c r="B24" s="45" t="s">
        <v>47</v>
      </c>
      <c r="C24" s="45"/>
      <c r="D24" s="39">
        <v>1280.3000000000002</v>
      </c>
      <c r="E24" s="46">
        <v>1444.6</v>
      </c>
    </row>
    <row r="25" spans="1:5" ht="12.75" customHeight="1" x14ac:dyDescent="0.2"/>
    <row r="26" spans="1:5" ht="12.75" hidden="1" customHeight="1" x14ac:dyDescent="0.2"/>
    <row r="27" spans="1:5" ht="12.75" customHeight="1" x14ac:dyDescent="0.2"/>
    <row r="28" spans="1:5" s="322" customFormat="1" ht="12.75" customHeight="1" x14ac:dyDescent="0.2">
      <c r="B28" s="385"/>
      <c r="C28" s="385"/>
      <c r="D28" s="385"/>
      <c r="E28" s="385"/>
    </row>
    <row r="29" spans="1:5" s="322" customFormat="1" ht="12.75" customHeight="1" x14ac:dyDescent="0.2">
      <c r="B29" s="385"/>
      <c r="C29" s="385"/>
      <c r="D29" s="385"/>
      <c r="E29" s="385"/>
    </row>
    <row r="30" spans="1:5" ht="12.75" customHeight="1" x14ac:dyDescent="0.2"/>
    <row r="31" spans="1:5" ht="12.75" customHeight="1" x14ac:dyDescent="0.2"/>
    <row r="32" spans="1:5" ht="12.75" customHeight="1" x14ac:dyDescent="0.2">
      <c r="B32" s="318" t="str">
        <f>IF(INT(AktJahrMonat)&gt;=201606,"","Hinweis: Die Größengruppen von Öffentlichen Pfandbriefen werden erst ab Q2 2015 erfasst.")</f>
        <v/>
      </c>
    </row>
    <row r="33" spans="2:5" ht="20.100000000000001" customHeight="1" x14ac:dyDescent="0.2">
      <c r="B33" s="318"/>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22" customFormat="1" ht="12.75" customHeight="1" x14ac:dyDescent="0.2">
      <c r="B40" s="385"/>
      <c r="C40" s="385"/>
      <c r="D40" s="385"/>
      <c r="E40" s="385"/>
    </row>
    <row r="41" spans="2:5" s="322" customFormat="1" ht="12.75" customHeight="1" x14ac:dyDescent="0.2">
      <c r="B41" s="385"/>
      <c r="C41" s="385"/>
      <c r="D41" s="385"/>
      <c r="E41" s="385"/>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76"/>
      <c r="C52" s="376"/>
      <c r="D52" s="376"/>
      <c r="E52" s="376"/>
    </row>
    <row r="53" spans="2:5" ht="20.100000000000001" customHeight="1" x14ac:dyDescent="0.2">
      <c r="B53" s="376"/>
      <c r="C53" s="376"/>
      <c r="D53" s="376"/>
      <c r="E53" s="376"/>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C7" sqref="C7"/>
    </sheetView>
  </sheetViews>
  <sheetFormatPr baseColWidth="10" defaultColWidth="9.140625" defaultRowHeight="12.75" x14ac:dyDescent="0.2"/>
  <cols>
    <col min="1" max="1" width="0.5703125" style="317" customWidth="1"/>
    <col min="2" max="2" width="11.5703125" style="5" hidden="1" customWidth="1"/>
    <col min="3" max="3" width="22.5703125" style="317" customWidth="1"/>
    <col min="4" max="4" width="8.7109375" style="317" customWidth="1"/>
    <col min="5" max="19" width="10.7109375" style="317" customWidth="1"/>
    <col min="20" max="20" width="18.28515625" style="317" customWidth="1"/>
    <col min="21" max="21" width="0.7109375" style="317" customWidth="1"/>
    <col min="22" max="257" width="11.42578125" style="317" customWidth="1"/>
    <col min="258" max="1025" width="11.42578125" style="319" customWidth="1"/>
  </cols>
  <sheetData>
    <row r="1" spans="2:20" ht="5.0999999999999996" customHeight="1" x14ac:dyDescent="0.2"/>
    <row r="2" spans="2:20" ht="12.75" customHeight="1" x14ac:dyDescent="0.2">
      <c r="C2" s="12" t="s">
        <v>52</v>
      </c>
    </row>
    <row r="3" spans="2:20" ht="12.75" customHeight="1" x14ac:dyDescent="0.2">
      <c r="C3" s="14"/>
    </row>
    <row r="4" spans="2:20" ht="12.75" customHeight="1" x14ac:dyDescent="0.2">
      <c r="C4" s="330" t="s">
        <v>53</v>
      </c>
      <c r="D4" s="50"/>
      <c r="E4" s="50"/>
      <c r="F4" s="50"/>
      <c r="G4" s="50"/>
      <c r="H4" s="50"/>
      <c r="I4" s="50"/>
      <c r="L4" s="50"/>
    </row>
    <row r="5" spans="2:20" ht="12.75" customHeight="1" x14ac:dyDescent="0.2">
      <c r="C5" s="330" t="s">
        <v>54</v>
      </c>
      <c r="D5" s="50"/>
      <c r="E5" s="50"/>
      <c r="F5" s="50"/>
      <c r="G5" s="50"/>
      <c r="H5" s="50"/>
      <c r="I5" s="50"/>
      <c r="L5" s="50"/>
    </row>
    <row r="6" spans="2:20" ht="12.75" customHeight="1" x14ac:dyDescent="0.2">
      <c r="C6" s="330" t="s">
        <v>55</v>
      </c>
      <c r="D6" s="50"/>
      <c r="E6" s="50"/>
      <c r="F6" s="50"/>
      <c r="G6" s="50"/>
      <c r="H6" s="50"/>
      <c r="I6" s="50"/>
      <c r="L6" s="50"/>
    </row>
    <row r="7" spans="2:20" ht="15" customHeight="1" x14ac:dyDescent="0.2">
      <c r="C7" s="330" t="str">
        <f>+StTai!B17</f>
        <v>2. Quartal 2024</v>
      </c>
      <c r="D7" s="50"/>
      <c r="E7" s="50"/>
      <c r="F7" s="50"/>
      <c r="G7" s="50"/>
      <c r="H7" s="50"/>
      <c r="I7" s="50"/>
      <c r="L7" s="50"/>
    </row>
    <row r="8" spans="2:20" ht="12.75" customHeight="1" x14ac:dyDescent="0.2"/>
    <row r="9" spans="2:20" ht="12.75" customHeight="1" x14ac:dyDescent="0.2">
      <c r="C9" s="27"/>
      <c r="D9" s="27"/>
      <c r="E9" s="386" t="s">
        <v>42</v>
      </c>
      <c r="F9" s="386"/>
      <c r="G9" s="386"/>
      <c r="H9" s="386"/>
      <c r="I9" s="386"/>
      <c r="J9" s="386"/>
      <c r="K9" s="386"/>
      <c r="L9" s="386"/>
      <c r="M9" s="386"/>
      <c r="N9" s="386"/>
      <c r="O9" s="386"/>
      <c r="P9" s="386"/>
      <c r="Q9" s="386"/>
      <c r="R9" s="387"/>
      <c r="S9" s="249"/>
      <c r="T9" s="250"/>
    </row>
    <row r="10" spans="2:20" ht="9" customHeight="1" x14ac:dyDescent="0.2">
      <c r="C10" s="20"/>
      <c r="D10" s="20"/>
      <c r="E10" s="386"/>
      <c r="F10" s="386"/>
      <c r="G10" s="386"/>
      <c r="H10" s="386"/>
      <c r="I10" s="386"/>
      <c r="J10" s="386"/>
      <c r="K10" s="386"/>
      <c r="L10" s="386"/>
      <c r="M10" s="386"/>
      <c r="N10" s="386"/>
      <c r="O10" s="386"/>
      <c r="P10" s="386"/>
      <c r="Q10" s="386"/>
      <c r="R10" s="387"/>
      <c r="S10" s="388" t="s">
        <v>56</v>
      </c>
      <c r="T10" s="391" t="s">
        <v>57</v>
      </c>
    </row>
    <row r="11" spans="2:20" ht="11.45" customHeight="1" x14ac:dyDescent="0.2">
      <c r="C11" s="20"/>
      <c r="D11" s="20"/>
      <c r="E11" s="251" t="s">
        <v>58</v>
      </c>
      <c r="F11" s="51" t="s">
        <v>59</v>
      </c>
      <c r="G11" s="52"/>
      <c r="H11" s="52"/>
      <c r="I11" s="52"/>
      <c r="J11" s="52"/>
      <c r="K11" s="52"/>
      <c r="L11" s="53"/>
      <c r="M11" s="52"/>
      <c r="N11" s="54"/>
      <c r="O11" s="54"/>
      <c r="P11" s="54"/>
      <c r="Q11" s="54"/>
      <c r="R11" s="55"/>
      <c r="S11" s="389"/>
      <c r="T11" s="392"/>
    </row>
    <row r="12" spans="2:20" ht="11.45" customHeight="1" x14ac:dyDescent="0.2">
      <c r="C12" s="20"/>
      <c r="D12" s="20"/>
      <c r="E12" s="252"/>
      <c r="F12" s="332" t="s">
        <v>60</v>
      </c>
      <c r="G12" s="56"/>
      <c r="H12" s="56"/>
      <c r="I12" s="56"/>
      <c r="J12" s="56"/>
      <c r="K12" s="57"/>
      <c r="L12" s="332" t="s">
        <v>61</v>
      </c>
      <c r="M12" s="56"/>
      <c r="N12" s="56"/>
      <c r="O12" s="56"/>
      <c r="P12" s="56"/>
      <c r="Q12" s="58"/>
      <c r="R12" s="59"/>
      <c r="S12" s="389"/>
      <c r="T12" s="392"/>
    </row>
    <row r="13" spans="2:20" ht="11.45" customHeight="1" x14ac:dyDescent="0.2">
      <c r="C13" s="20"/>
      <c r="D13" s="20"/>
      <c r="E13" s="252"/>
      <c r="F13" s="60" t="str">
        <f>E11</f>
        <v>Insgesamt</v>
      </c>
      <c r="G13" s="61" t="str">
        <f>F11</f>
        <v>davon</v>
      </c>
      <c r="H13" s="62"/>
      <c r="I13" s="62"/>
      <c r="J13" s="62"/>
      <c r="K13" s="62"/>
      <c r="L13" s="63" t="str">
        <f>F13</f>
        <v>Insgesamt</v>
      </c>
      <c r="M13" s="61" t="str">
        <f>G13</f>
        <v>davon</v>
      </c>
      <c r="N13" s="64"/>
      <c r="O13" s="64"/>
      <c r="P13" s="64"/>
      <c r="Q13" s="64"/>
      <c r="R13" s="253"/>
      <c r="S13" s="389"/>
      <c r="T13" s="392"/>
    </row>
    <row r="14" spans="2:20" ht="43.9" customHeight="1" x14ac:dyDescent="0.2">
      <c r="C14" s="20"/>
      <c r="D14" s="20"/>
      <c r="E14" s="243"/>
      <c r="F14" s="254"/>
      <c r="G14" s="255" t="s">
        <v>62</v>
      </c>
      <c r="H14" s="256" t="s">
        <v>63</v>
      </c>
      <c r="I14" s="256" t="s">
        <v>64</v>
      </c>
      <c r="J14" s="257" t="s">
        <v>65</v>
      </c>
      <c r="K14" s="256" t="s">
        <v>66</v>
      </c>
      <c r="L14" s="258"/>
      <c r="M14" s="255" t="s">
        <v>67</v>
      </c>
      <c r="N14" s="256" t="s">
        <v>68</v>
      </c>
      <c r="O14" s="256" t="s">
        <v>69</v>
      </c>
      <c r="P14" s="257" t="s">
        <v>70</v>
      </c>
      <c r="Q14" s="257" t="str">
        <f>J14</f>
        <v>Unfertige und noch nicht ertragfähige Neubauten</v>
      </c>
      <c r="R14" s="256" t="str">
        <f>K14</f>
        <v>Bauplätze</v>
      </c>
      <c r="S14" s="390"/>
      <c r="T14" s="393"/>
    </row>
    <row r="15" spans="2:20" ht="12.75" customHeight="1" x14ac:dyDescent="0.2">
      <c r="C15" s="209" t="s">
        <v>71</v>
      </c>
      <c r="D15" s="211" t="str">
        <f>+LEFT(C7,10)</f>
        <v>2. Quartal</v>
      </c>
      <c r="E15" s="214" t="str">
        <f>Einheit_Waehrung</f>
        <v>Mio. €</v>
      </c>
      <c r="F15" s="215" t="str">
        <f>E15</f>
        <v>Mio. €</v>
      </c>
      <c r="G15" s="215" t="str">
        <f>E15</f>
        <v>Mio. €</v>
      </c>
      <c r="H15" s="215" t="str">
        <f>E15</f>
        <v>Mio. €</v>
      </c>
      <c r="I15" s="215" t="str">
        <f>E15</f>
        <v>Mio. €</v>
      </c>
      <c r="J15" s="215" t="str">
        <f>E15</f>
        <v>Mio. €</v>
      </c>
      <c r="K15" s="215" t="str">
        <f>E15</f>
        <v>Mio. €</v>
      </c>
      <c r="L15" s="215" t="str">
        <f>E15</f>
        <v>Mio. €</v>
      </c>
      <c r="M15" s="215" t="str">
        <f>L15</f>
        <v>Mio. €</v>
      </c>
      <c r="N15" s="215" t="str">
        <f>L15</f>
        <v>Mio. €</v>
      </c>
      <c r="O15" s="215" t="str">
        <f>L15</f>
        <v>Mio. €</v>
      </c>
      <c r="P15" s="215" t="str">
        <f>L15</f>
        <v>Mio. €</v>
      </c>
      <c r="Q15" s="215" t="str">
        <f>L15</f>
        <v>Mio. €</v>
      </c>
      <c r="R15" s="215" t="str">
        <f>L15</f>
        <v>Mio. €</v>
      </c>
      <c r="S15" s="216" t="str">
        <f>E15</f>
        <v>Mio. €</v>
      </c>
      <c r="T15" s="217" t="str">
        <f>E15</f>
        <v>Mio. €</v>
      </c>
    </row>
    <row r="16" spans="2:20" ht="12.75" customHeight="1" x14ac:dyDescent="0.2">
      <c r="B16" s="12" t="s">
        <v>72</v>
      </c>
      <c r="C16" s="67" t="s">
        <v>73</v>
      </c>
      <c r="D16" s="212" t="s">
        <v>310</v>
      </c>
      <c r="E16" s="218">
        <v>36156.300000000003</v>
      </c>
      <c r="F16" s="69">
        <v>29415.100000000002</v>
      </c>
      <c r="G16" s="69">
        <v>5473.6000000000013</v>
      </c>
      <c r="H16" s="69">
        <v>18347.8</v>
      </c>
      <c r="I16" s="69">
        <v>5586.7</v>
      </c>
      <c r="J16" s="69">
        <v>6.3</v>
      </c>
      <c r="K16" s="69">
        <v>0.7</v>
      </c>
      <c r="L16" s="69">
        <v>6741.2</v>
      </c>
      <c r="M16" s="69">
        <v>4371.6000000000004</v>
      </c>
      <c r="N16" s="69">
        <v>2134.9</v>
      </c>
      <c r="O16" s="69">
        <v>6.0000000000000009</v>
      </c>
      <c r="P16" s="69">
        <v>228.7</v>
      </c>
      <c r="Q16" s="69">
        <v>0</v>
      </c>
      <c r="R16" s="69">
        <v>0</v>
      </c>
      <c r="S16" s="70">
        <v>19.2</v>
      </c>
      <c r="T16" s="219">
        <v>23.3</v>
      </c>
    </row>
    <row r="17" spans="2:20" ht="12.75" customHeight="1" x14ac:dyDescent="0.2">
      <c r="C17" s="65"/>
      <c r="D17" s="213" t="s">
        <v>300</v>
      </c>
      <c r="E17" s="220">
        <v>35551.9</v>
      </c>
      <c r="F17" s="71">
        <v>28470.799999999999</v>
      </c>
      <c r="G17" s="71">
        <v>5242.0999999999995</v>
      </c>
      <c r="H17" s="71">
        <v>17721.2</v>
      </c>
      <c r="I17" s="71">
        <v>5499.4</v>
      </c>
      <c r="J17" s="71">
        <v>7.3999999999999986</v>
      </c>
      <c r="K17" s="71">
        <v>0.7</v>
      </c>
      <c r="L17" s="71">
        <v>7081.1</v>
      </c>
      <c r="M17" s="71">
        <v>4638.9000000000005</v>
      </c>
      <c r="N17" s="71">
        <v>2176.6</v>
      </c>
      <c r="O17" s="71">
        <v>6.5999999999999988</v>
      </c>
      <c r="P17" s="71">
        <v>259</v>
      </c>
      <c r="Q17" s="71">
        <v>0</v>
      </c>
      <c r="R17" s="71">
        <v>0</v>
      </c>
      <c r="S17" s="72">
        <v>12</v>
      </c>
      <c r="T17" s="221">
        <v>13.5</v>
      </c>
    </row>
    <row r="18" spans="2:20" ht="12.75" customHeight="1" x14ac:dyDescent="0.2">
      <c r="B18" s="12" t="s">
        <v>74</v>
      </c>
      <c r="C18" s="67" t="s">
        <v>75</v>
      </c>
      <c r="D18" s="212" t="s">
        <v>310</v>
      </c>
      <c r="E18" s="218">
        <v>29328.699999999997</v>
      </c>
      <c r="F18" s="69">
        <v>24407.599999999999</v>
      </c>
      <c r="G18" s="69">
        <v>3846.1000000000008</v>
      </c>
      <c r="H18" s="69">
        <v>15654.1</v>
      </c>
      <c r="I18" s="69">
        <v>4900.3999999999996</v>
      </c>
      <c r="J18" s="69">
        <v>6.3</v>
      </c>
      <c r="K18" s="69">
        <v>0.7</v>
      </c>
      <c r="L18" s="69">
        <v>4921.0999999999995</v>
      </c>
      <c r="M18" s="69">
        <v>3346.1</v>
      </c>
      <c r="N18" s="69">
        <v>1382.1</v>
      </c>
      <c r="O18" s="69">
        <v>6.0000000000000009</v>
      </c>
      <c r="P18" s="69">
        <v>186.9</v>
      </c>
      <c r="Q18" s="69">
        <v>0</v>
      </c>
      <c r="R18" s="69">
        <v>0</v>
      </c>
      <c r="S18" s="70">
        <v>18.600000000000001</v>
      </c>
      <c r="T18" s="219">
        <v>22.7</v>
      </c>
    </row>
    <row r="19" spans="2:20" ht="12.75" customHeight="1" x14ac:dyDescent="0.2">
      <c r="C19" s="65"/>
      <c r="D19" s="213" t="s">
        <v>300</v>
      </c>
      <c r="E19" s="220">
        <v>28572</v>
      </c>
      <c r="F19" s="71">
        <v>23658.2</v>
      </c>
      <c r="G19" s="71">
        <v>3645.4</v>
      </c>
      <c r="H19" s="71">
        <v>15065.9</v>
      </c>
      <c r="I19" s="71">
        <v>4938.8</v>
      </c>
      <c r="J19" s="71">
        <v>7.3999999999999986</v>
      </c>
      <c r="K19" s="71">
        <v>0.7</v>
      </c>
      <c r="L19" s="71">
        <v>4913.8000000000011</v>
      </c>
      <c r="M19" s="71">
        <v>3338.400000000001</v>
      </c>
      <c r="N19" s="71">
        <v>1351.6</v>
      </c>
      <c r="O19" s="71">
        <v>6.5999999999999988</v>
      </c>
      <c r="P19" s="71">
        <v>217.2</v>
      </c>
      <c r="Q19" s="71">
        <v>0</v>
      </c>
      <c r="R19" s="71">
        <v>0</v>
      </c>
      <c r="S19" s="72">
        <v>12</v>
      </c>
      <c r="T19" s="221">
        <v>13.5</v>
      </c>
    </row>
    <row r="20" spans="2:20" ht="12.75" customHeight="1" x14ac:dyDescent="0.2">
      <c r="B20" s="73" t="s">
        <v>76</v>
      </c>
      <c r="C20" s="67" t="s">
        <v>77</v>
      </c>
      <c r="D20" s="212" t="s">
        <v>310</v>
      </c>
      <c r="E20" s="218">
        <v>71.599999999999994</v>
      </c>
      <c r="F20" s="69">
        <v>0</v>
      </c>
      <c r="G20" s="69">
        <v>0</v>
      </c>
      <c r="H20" s="69">
        <v>0</v>
      </c>
      <c r="I20" s="69">
        <v>0</v>
      </c>
      <c r="J20" s="69">
        <v>0</v>
      </c>
      <c r="K20" s="69">
        <v>0</v>
      </c>
      <c r="L20" s="69">
        <v>71.599999999999994</v>
      </c>
      <c r="M20" s="69">
        <v>71.599999999999994</v>
      </c>
      <c r="N20" s="69">
        <v>0</v>
      </c>
      <c r="O20" s="69">
        <v>0</v>
      </c>
      <c r="P20" s="69">
        <v>0</v>
      </c>
      <c r="Q20" s="69">
        <v>0</v>
      </c>
      <c r="R20" s="69">
        <v>0</v>
      </c>
      <c r="S20" s="70">
        <v>0</v>
      </c>
      <c r="T20" s="219">
        <v>0</v>
      </c>
    </row>
    <row r="21" spans="2:20" ht="12.75" customHeight="1" x14ac:dyDescent="0.2">
      <c r="C21" s="65"/>
      <c r="D21" s="213" t="s">
        <v>300</v>
      </c>
      <c r="E21" s="220">
        <v>71.599999999999994</v>
      </c>
      <c r="F21" s="71">
        <v>0</v>
      </c>
      <c r="G21" s="71">
        <v>0</v>
      </c>
      <c r="H21" s="71">
        <v>0</v>
      </c>
      <c r="I21" s="71">
        <v>0</v>
      </c>
      <c r="J21" s="71">
        <v>0</v>
      </c>
      <c r="K21" s="71">
        <v>0</v>
      </c>
      <c r="L21" s="71">
        <v>71.599999999999994</v>
      </c>
      <c r="M21" s="71">
        <v>71.599999999999994</v>
      </c>
      <c r="N21" s="71">
        <v>0</v>
      </c>
      <c r="O21" s="71">
        <v>0</v>
      </c>
      <c r="P21" s="71">
        <v>0</v>
      </c>
      <c r="Q21" s="71">
        <v>0</v>
      </c>
      <c r="R21" s="71">
        <v>0</v>
      </c>
      <c r="S21" s="72">
        <v>0</v>
      </c>
      <c r="T21" s="221">
        <v>0</v>
      </c>
    </row>
    <row r="22" spans="2:20" ht="13.5" customHeight="1" x14ac:dyDescent="0.2">
      <c r="B22" s="12" t="s">
        <v>78</v>
      </c>
      <c r="C22" s="67" t="s">
        <v>79</v>
      </c>
      <c r="D22" s="212" t="s">
        <v>310</v>
      </c>
      <c r="E22" s="218">
        <v>191.2</v>
      </c>
      <c r="F22" s="69">
        <v>0</v>
      </c>
      <c r="G22" s="69">
        <v>0</v>
      </c>
      <c r="H22" s="69">
        <v>0</v>
      </c>
      <c r="I22" s="69">
        <v>0</v>
      </c>
      <c r="J22" s="69">
        <v>0</v>
      </c>
      <c r="K22" s="69">
        <v>0</v>
      </c>
      <c r="L22" s="69">
        <v>191.2</v>
      </c>
      <c r="M22" s="69">
        <v>159.5</v>
      </c>
      <c r="N22" s="69">
        <v>31.7</v>
      </c>
      <c r="O22" s="69">
        <v>0</v>
      </c>
      <c r="P22" s="69">
        <v>0</v>
      </c>
      <c r="Q22" s="69">
        <v>0</v>
      </c>
      <c r="R22" s="69">
        <v>0</v>
      </c>
      <c r="S22" s="70">
        <v>0</v>
      </c>
      <c r="T22" s="219">
        <v>0</v>
      </c>
    </row>
    <row r="23" spans="2:20" ht="12.75" customHeight="1" x14ac:dyDescent="0.2">
      <c r="C23" s="65"/>
      <c r="D23" s="213" t="s">
        <v>300</v>
      </c>
      <c r="E23" s="220">
        <v>257.8</v>
      </c>
      <c r="F23" s="71">
        <v>0</v>
      </c>
      <c r="G23" s="71">
        <v>0</v>
      </c>
      <c r="H23" s="71">
        <v>0</v>
      </c>
      <c r="I23" s="71">
        <v>0</v>
      </c>
      <c r="J23" s="71">
        <v>0</v>
      </c>
      <c r="K23" s="71">
        <v>0</v>
      </c>
      <c r="L23" s="71">
        <v>257.8</v>
      </c>
      <c r="M23" s="71">
        <v>199.8</v>
      </c>
      <c r="N23" s="71">
        <v>58</v>
      </c>
      <c r="O23" s="71">
        <v>0</v>
      </c>
      <c r="P23" s="71">
        <v>0</v>
      </c>
      <c r="Q23" s="71">
        <v>0</v>
      </c>
      <c r="R23" s="71">
        <v>0</v>
      </c>
      <c r="S23" s="72">
        <v>0</v>
      </c>
      <c r="T23" s="221">
        <v>0</v>
      </c>
    </row>
    <row r="24" spans="2:20" ht="12.75" customHeight="1" x14ac:dyDescent="0.2">
      <c r="B24" s="12" t="s">
        <v>80</v>
      </c>
      <c r="C24" s="67" t="s">
        <v>81</v>
      </c>
      <c r="D24" s="212" t="s">
        <v>310</v>
      </c>
      <c r="E24" s="218">
        <v>268.8</v>
      </c>
      <c r="F24" s="69">
        <v>84.3</v>
      </c>
      <c r="G24" s="69">
        <v>0</v>
      </c>
      <c r="H24" s="69">
        <v>0</v>
      </c>
      <c r="I24" s="69">
        <v>84.3</v>
      </c>
      <c r="J24" s="69">
        <v>0</v>
      </c>
      <c r="K24" s="69">
        <v>0</v>
      </c>
      <c r="L24" s="69">
        <v>184.50000000000003</v>
      </c>
      <c r="M24" s="69">
        <v>146.30000000000001</v>
      </c>
      <c r="N24" s="69">
        <v>14.4</v>
      </c>
      <c r="O24" s="69">
        <v>0</v>
      </c>
      <c r="P24" s="69">
        <v>23.8</v>
      </c>
      <c r="Q24" s="69">
        <v>0</v>
      </c>
      <c r="R24" s="69">
        <v>0</v>
      </c>
      <c r="S24" s="70">
        <v>0</v>
      </c>
      <c r="T24" s="219">
        <v>0</v>
      </c>
    </row>
    <row r="25" spans="2:20" ht="12.75" customHeight="1" x14ac:dyDescent="0.2">
      <c r="C25" s="65"/>
      <c r="D25" s="213" t="s">
        <v>300</v>
      </c>
      <c r="E25" s="220">
        <v>218.8</v>
      </c>
      <c r="F25" s="71">
        <v>0</v>
      </c>
      <c r="G25" s="71">
        <v>0</v>
      </c>
      <c r="H25" s="71">
        <v>0</v>
      </c>
      <c r="I25" s="71">
        <v>0</v>
      </c>
      <c r="J25" s="71">
        <v>0</v>
      </c>
      <c r="K25" s="71">
        <v>0</v>
      </c>
      <c r="L25" s="71">
        <v>218.8</v>
      </c>
      <c r="M25" s="71">
        <v>180.8</v>
      </c>
      <c r="N25" s="71">
        <v>14.2</v>
      </c>
      <c r="O25" s="71">
        <v>0</v>
      </c>
      <c r="P25" s="71">
        <v>23.8</v>
      </c>
      <c r="Q25" s="71">
        <v>0</v>
      </c>
      <c r="R25" s="71">
        <v>0</v>
      </c>
      <c r="S25" s="72">
        <v>0</v>
      </c>
      <c r="T25" s="221">
        <v>0</v>
      </c>
    </row>
    <row r="26" spans="2:20" ht="12.75" customHeight="1" x14ac:dyDescent="0.2">
      <c r="B26" s="12" t="s">
        <v>82</v>
      </c>
      <c r="C26" s="67" t="s">
        <v>83</v>
      </c>
      <c r="D26" s="212" t="s">
        <v>310</v>
      </c>
      <c r="E26" s="218">
        <v>104.7</v>
      </c>
      <c r="F26" s="69">
        <v>0</v>
      </c>
      <c r="G26" s="69">
        <v>0</v>
      </c>
      <c r="H26" s="69">
        <v>0</v>
      </c>
      <c r="I26" s="69">
        <v>0</v>
      </c>
      <c r="J26" s="69">
        <v>0</v>
      </c>
      <c r="K26" s="69">
        <v>0</v>
      </c>
      <c r="L26" s="69">
        <v>104.7</v>
      </c>
      <c r="M26" s="69">
        <v>104.7</v>
      </c>
      <c r="N26" s="69">
        <v>0</v>
      </c>
      <c r="O26" s="69">
        <v>0</v>
      </c>
      <c r="P26" s="69">
        <v>0</v>
      </c>
      <c r="Q26" s="69">
        <v>0</v>
      </c>
      <c r="R26" s="69">
        <v>0</v>
      </c>
      <c r="S26" s="70">
        <v>0</v>
      </c>
      <c r="T26" s="219">
        <v>0</v>
      </c>
    </row>
    <row r="27" spans="2:20" ht="12.75" customHeight="1" x14ac:dyDescent="0.2">
      <c r="C27" s="65"/>
      <c r="D27" s="213" t="s">
        <v>300</v>
      </c>
      <c r="E27" s="220">
        <v>116.7</v>
      </c>
      <c r="F27" s="71">
        <v>0</v>
      </c>
      <c r="G27" s="71">
        <v>0</v>
      </c>
      <c r="H27" s="71">
        <v>0</v>
      </c>
      <c r="I27" s="71">
        <v>0</v>
      </c>
      <c r="J27" s="71">
        <v>0</v>
      </c>
      <c r="K27" s="71">
        <v>0</v>
      </c>
      <c r="L27" s="71">
        <v>116.7</v>
      </c>
      <c r="M27" s="71">
        <v>116.7</v>
      </c>
      <c r="N27" s="71">
        <v>0</v>
      </c>
      <c r="O27" s="71">
        <v>0</v>
      </c>
      <c r="P27" s="71">
        <v>0</v>
      </c>
      <c r="Q27" s="71">
        <v>0</v>
      </c>
      <c r="R27" s="71">
        <v>0</v>
      </c>
      <c r="S27" s="72">
        <v>0</v>
      </c>
      <c r="T27" s="221">
        <v>0</v>
      </c>
    </row>
    <row r="28" spans="2:20" ht="12.75" customHeight="1" x14ac:dyDescent="0.2">
      <c r="B28" s="12" t="s">
        <v>84</v>
      </c>
      <c r="C28" s="67" t="s">
        <v>85</v>
      </c>
      <c r="D28" s="212" t="s">
        <v>310</v>
      </c>
      <c r="E28" s="218">
        <v>715.8</v>
      </c>
      <c r="F28" s="69">
        <v>293.7</v>
      </c>
      <c r="G28" s="69">
        <v>0</v>
      </c>
      <c r="H28" s="69">
        <v>0</v>
      </c>
      <c r="I28" s="69">
        <v>293.7</v>
      </c>
      <c r="J28" s="69">
        <v>0</v>
      </c>
      <c r="K28" s="69">
        <v>0</v>
      </c>
      <c r="L28" s="69">
        <v>422.1</v>
      </c>
      <c r="M28" s="69">
        <v>175.8</v>
      </c>
      <c r="N28" s="69">
        <v>246.3</v>
      </c>
      <c r="O28" s="69">
        <v>0</v>
      </c>
      <c r="P28" s="69">
        <v>0</v>
      </c>
      <c r="Q28" s="69">
        <v>0</v>
      </c>
      <c r="R28" s="69">
        <v>0</v>
      </c>
      <c r="S28" s="70">
        <v>0</v>
      </c>
      <c r="T28" s="219">
        <v>0</v>
      </c>
    </row>
    <row r="29" spans="2:20" ht="12.75" customHeight="1" x14ac:dyDescent="0.2">
      <c r="C29" s="65"/>
      <c r="D29" s="213" t="s">
        <v>300</v>
      </c>
      <c r="E29" s="220">
        <v>721.2</v>
      </c>
      <c r="F29" s="71">
        <v>279.7</v>
      </c>
      <c r="G29" s="71">
        <v>0</v>
      </c>
      <c r="H29" s="71">
        <v>0</v>
      </c>
      <c r="I29" s="71">
        <v>279.7</v>
      </c>
      <c r="J29" s="71">
        <v>0</v>
      </c>
      <c r="K29" s="71">
        <v>0</v>
      </c>
      <c r="L29" s="71">
        <v>441.5</v>
      </c>
      <c r="M29" s="71">
        <v>175.8</v>
      </c>
      <c r="N29" s="71">
        <v>265.7</v>
      </c>
      <c r="O29" s="71">
        <v>0</v>
      </c>
      <c r="P29" s="71">
        <v>0</v>
      </c>
      <c r="Q29" s="71">
        <v>0</v>
      </c>
      <c r="R29" s="71">
        <v>0</v>
      </c>
      <c r="S29" s="72">
        <v>0</v>
      </c>
      <c r="T29" s="221">
        <v>0</v>
      </c>
    </row>
    <row r="30" spans="2:20" ht="12.75" customHeight="1" x14ac:dyDescent="0.2">
      <c r="B30" s="12" t="s">
        <v>86</v>
      </c>
      <c r="C30" s="67" t="s">
        <v>87</v>
      </c>
      <c r="D30" s="212" t="s">
        <v>310</v>
      </c>
      <c r="E30" s="218">
        <v>246.70000000000002</v>
      </c>
      <c r="F30" s="69">
        <v>59.900000000000006</v>
      </c>
      <c r="G30" s="69">
        <v>16.3</v>
      </c>
      <c r="H30" s="69">
        <v>43.4</v>
      </c>
      <c r="I30" s="69">
        <v>0.2</v>
      </c>
      <c r="J30" s="69">
        <v>0</v>
      </c>
      <c r="K30" s="69">
        <v>0</v>
      </c>
      <c r="L30" s="69">
        <v>186.8</v>
      </c>
      <c r="M30" s="69">
        <v>46.3</v>
      </c>
      <c r="N30" s="69">
        <v>122.5</v>
      </c>
      <c r="O30" s="69">
        <v>0</v>
      </c>
      <c r="P30" s="69">
        <v>18</v>
      </c>
      <c r="Q30" s="69">
        <v>0</v>
      </c>
      <c r="R30" s="69">
        <v>0</v>
      </c>
      <c r="S30" s="70">
        <v>0.4</v>
      </c>
      <c r="T30" s="219">
        <v>0.4</v>
      </c>
    </row>
    <row r="31" spans="2:20" ht="12.75" customHeight="1" x14ac:dyDescent="0.2">
      <c r="C31" s="65"/>
      <c r="D31" s="213" t="s">
        <v>300</v>
      </c>
      <c r="E31" s="220">
        <v>244.9</v>
      </c>
      <c r="F31" s="71">
        <v>49.9</v>
      </c>
      <c r="G31" s="71">
        <v>14.9</v>
      </c>
      <c r="H31" s="71">
        <v>34.799999999999997</v>
      </c>
      <c r="I31" s="71">
        <v>0.2</v>
      </c>
      <c r="J31" s="71">
        <v>0</v>
      </c>
      <c r="K31" s="71">
        <v>0</v>
      </c>
      <c r="L31" s="71">
        <v>195</v>
      </c>
      <c r="M31" s="71">
        <v>46.3</v>
      </c>
      <c r="N31" s="71">
        <v>130.69999999999999</v>
      </c>
      <c r="O31" s="71">
        <v>0</v>
      </c>
      <c r="P31" s="71">
        <v>18</v>
      </c>
      <c r="Q31" s="71">
        <v>0</v>
      </c>
      <c r="R31" s="71">
        <v>0</v>
      </c>
      <c r="S31" s="72">
        <v>0</v>
      </c>
      <c r="T31" s="221">
        <v>0</v>
      </c>
    </row>
    <row r="32" spans="2:20" ht="12.75" customHeight="1" x14ac:dyDescent="0.2">
      <c r="B32" s="12" t="s">
        <v>88</v>
      </c>
      <c r="C32" s="67" t="s">
        <v>89</v>
      </c>
      <c r="D32" s="212" t="s">
        <v>310</v>
      </c>
      <c r="E32" s="218">
        <v>458.2</v>
      </c>
      <c r="F32" s="69">
        <v>31.8</v>
      </c>
      <c r="G32" s="69">
        <v>0</v>
      </c>
      <c r="H32" s="69">
        <v>0</v>
      </c>
      <c r="I32" s="69">
        <v>31.8</v>
      </c>
      <c r="J32" s="69">
        <v>0</v>
      </c>
      <c r="K32" s="69">
        <v>0</v>
      </c>
      <c r="L32" s="69">
        <v>426.4</v>
      </c>
      <c r="M32" s="69">
        <v>109.1</v>
      </c>
      <c r="N32" s="69">
        <v>317.3</v>
      </c>
      <c r="O32" s="69">
        <v>0</v>
      </c>
      <c r="P32" s="69">
        <v>0</v>
      </c>
      <c r="Q32" s="69">
        <v>0</v>
      </c>
      <c r="R32" s="69">
        <v>0</v>
      </c>
      <c r="S32" s="70">
        <v>0</v>
      </c>
      <c r="T32" s="219">
        <v>0</v>
      </c>
    </row>
    <row r="33" spans="2:20" ht="12.75" customHeight="1" x14ac:dyDescent="0.2">
      <c r="C33" s="65"/>
      <c r="D33" s="213" t="s">
        <v>300</v>
      </c>
      <c r="E33" s="220">
        <v>474.3</v>
      </c>
      <c r="F33" s="71">
        <v>8.5</v>
      </c>
      <c r="G33" s="71">
        <v>0</v>
      </c>
      <c r="H33" s="71">
        <v>0</v>
      </c>
      <c r="I33" s="71">
        <v>8.5</v>
      </c>
      <c r="J33" s="71">
        <v>0</v>
      </c>
      <c r="K33" s="71">
        <v>0</v>
      </c>
      <c r="L33" s="71">
        <v>465.8</v>
      </c>
      <c r="M33" s="71">
        <v>131.80000000000001</v>
      </c>
      <c r="N33" s="71">
        <v>334</v>
      </c>
      <c r="O33" s="71">
        <v>0</v>
      </c>
      <c r="P33" s="71">
        <v>0</v>
      </c>
      <c r="Q33" s="71">
        <v>0</v>
      </c>
      <c r="R33" s="71">
        <v>0</v>
      </c>
      <c r="S33" s="72">
        <v>0</v>
      </c>
      <c r="T33" s="221">
        <v>0</v>
      </c>
    </row>
    <row r="34" spans="2:20" ht="12.75" customHeight="1" x14ac:dyDescent="0.2">
      <c r="B34" s="12" t="s">
        <v>90</v>
      </c>
      <c r="C34" s="67" t="s">
        <v>91</v>
      </c>
      <c r="D34" s="212" t="s">
        <v>310</v>
      </c>
      <c r="E34" s="218">
        <v>4261.5</v>
      </c>
      <c r="F34" s="69">
        <v>4261.5</v>
      </c>
      <c r="G34" s="69">
        <v>1611.2</v>
      </c>
      <c r="H34" s="69">
        <v>2650.3</v>
      </c>
      <c r="I34" s="69">
        <v>0</v>
      </c>
      <c r="J34" s="69">
        <v>0</v>
      </c>
      <c r="K34" s="69">
        <v>0</v>
      </c>
      <c r="L34" s="69">
        <v>0</v>
      </c>
      <c r="M34" s="69">
        <v>0</v>
      </c>
      <c r="N34" s="69">
        <v>0</v>
      </c>
      <c r="O34" s="69">
        <v>0</v>
      </c>
      <c r="P34" s="69">
        <v>0</v>
      </c>
      <c r="Q34" s="69">
        <v>0</v>
      </c>
      <c r="R34" s="69">
        <v>0</v>
      </c>
      <c r="S34" s="70">
        <v>0.2</v>
      </c>
      <c r="T34" s="219">
        <v>0.2</v>
      </c>
    </row>
    <row r="35" spans="2:20" ht="12.75" customHeight="1" x14ac:dyDescent="0.2">
      <c r="C35" s="65"/>
      <c r="D35" s="213" t="s">
        <v>300</v>
      </c>
      <c r="E35" s="220">
        <v>4202.3</v>
      </c>
      <c r="F35" s="71">
        <v>4202.3</v>
      </c>
      <c r="G35" s="71">
        <v>1581.8</v>
      </c>
      <c r="H35" s="71">
        <v>2620.5</v>
      </c>
      <c r="I35" s="71">
        <v>0</v>
      </c>
      <c r="J35" s="71">
        <v>0</v>
      </c>
      <c r="K35" s="71">
        <v>0</v>
      </c>
      <c r="L35" s="71">
        <v>0</v>
      </c>
      <c r="M35" s="71">
        <v>0</v>
      </c>
      <c r="N35" s="71">
        <v>0</v>
      </c>
      <c r="O35" s="71">
        <v>0</v>
      </c>
      <c r="P35" s="71">
        <v>0</v>
      </c>
      <c r="Q35" s="71">
        <v>0</v>
      </c>
      <c r="R35" s="71">
        <v>0</v>
      </c>
      <c r="S35" s="72">
        <v>0</v>
      </c>
      <c r="T35" s="221">
        <v>0</v>
      </c>
    </row>
    <row r="36" spans="2:20" ht="12.75" customHeight="1" x14ac:dyDescent="0.2">
      <c r="B36" s="12" t="s">
        <v>92</v>
      </c>
      <c r="C36" s="67" t="s">
        <v>93</v>
      </c>
      <c r="D36" s="212" t="s">
        <v>310</v>
      </c>
      <c r="E36" s="218">
        <v>509.1</v>
      </c>
      <c r="F36" s="69">
        <v>276.3</v>
      </c>
      <c r="G36" s="69">
        <v>0</v>
      </c>
      <c r="H36" s="69">
        <v>0</v>
      </c>
      <c r="I36" s="69">
        <v>276.3</v>
      </c>
      <c r="J36" s="69">
        <v>0</v>
      </c>
      <c r="K36" s="69">
        <v>0</v>
      </c>
      <c r="L36" s="69">
        <v>232.79999999999998</v>
      </c>
      <c r="M36" s="69">
        <v>212.2</v>
      </c>
      <c r="N36" s="69">
        <v>20.6</v>
      </c>
      <c r="O36" s="69">
        <v>0</v>
      </c>
      <c r="P36" s="69">
        <v>0</v>
      </c>
      <c r="Q36" s="69">
        <v>0</v>
      </c>
      <c r="R36" s="69">
        <v>0</v>
      </c>
      <c r="S36" s="70">
        <v>0</v>
      </c>
      <c r="T36" s="219">
        <v>0</v>
      </c>
    </row>
    <row r="37" spans="2:20" ht="12.75" customHeight="1" x14ac:dyDescent="0.2">
      <c r="C37" s="65"/>
      <c r="D37" s="213" t="s">
        <v>300</v>
      </c>
      <c r="E37" s="220">
        <v>672.3</v>
      </c>
      <c r="F37" s="71">
        <v>272.2</v>
      </c>
      <c r="G37" s="71">
        <v>0</v>
      </c>
      <c r="H37" s="71">
        <v>0</v>
      </c>
      <c r="I37" s="71">
        <v>272.2</v>
      </c>
      <c r="J37" s="71">
        <v>0</v>
      </c>
      <c r="K37" s="71">
        <v>0</v>
      </c>
      <c r="L37" s="71">
        <v>400.09999999999997</v>
      </c>
      <c r="M37" s="71">
        <v>377.7</v>
      </c>
      <c r="N37" s="71">
        <v>22.4</v>
      </c>
      <c r="O37" s="71">
        <v>0</v>
      </c>
      <c r="P37" s="71">
        <v>0</v>
      </c>
      <c r="Q37" s="71">
        <v>0</v>
      </c>
      <c r="R37" s="71">
        <v>0</v>
      </c>
      <c r="S37" s="72">
        <v>0</v>
      </c>
      <c r="T37" s="221">
        <v>0</v>
      </c>
    </row>
    <row r="38" spans="2:20" ht="12.75" customHeight="1" x14ac:dyDescent="0.2">
      <c r="C38" s="29"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6" sqref="C6"/>
    </sheetView>
  </sheetViews>
  <sheetFormatPr baseColWidth="10" defaultColWidth="9.140625" defaultRowHeight="12.75" x14ac:dyDescent="0.2"/>
  <cols>
    <col min="1" max="1" width="0.85546875" style="317" customWidth="1"/>
    <col min="2" max="2" width="11.5703125" style="12" hidden="1" customWidth="1"/>
    <col min="3" max="3" width="26.7109375" style="317" customWidth="1"/>
    <col min="4" max="5" width="11.42578125" style="317" customWidth="1"/>
    <col min="6" max="6" width="22.7109375" style="317" customWidth="1"/>
    <col min="7" max="7" width="11.42578125" style="317" customWidth="1"/>
    <col min="8" max="8" width="12.140625" style="317" customWidth="1"/>
    <col min="9" max="9" width="12" style="317" customWidth="1"/>
    <col min="10" max="11" width="11.42578125" style="317" customWidth="1"/>
    <col min="12" max="12" width="12.140625" style="317" customWidth="1"/>
    <col min="13" max="13" width="12" style="317" customWidth="1"/>
    <col min="14" max="14" width="11.42578125" style="317" customWidth="1"/>
    <col min="15" max="24" width="11.5703125" style="317" hidden="1" customWidth="1"/>
    <col min="25" max="25" width="0.85546875" style="317" customWidth="1"/>
    <col min="26" max="257" width="11.42578125" style="317" customWidth="1"/>
    <col min="258" max="1025" width="11.42578125" style="319" customWidth="1"/>
  </cols>
  <sheetData>
    <row r="1" spans="2:24" ht="2.25" customHeight="1" x14ac:dyDescent="0.2"/>
    <row r="2" spans="2:24" ht="12.75" customHeight="1" x14ac:dyDescent="0.2">
      <c r="C2" s="12" t="s">
        <v>94</v>
      </c>
    </row>
    <row r="3" spans="2:24" ht="12.75" customHeight="1" x14ac:dyDescent="0.2">
      <c r="C3" s="49"/>
    </row>
    <row r="4" spans="2:24" ht="12.75" customHeight="1" x14ac:dyDescent="0.2">
      <c r="C4" s="330" t="s">
        <v>95</v>
      </c>
      <c r="D4" s="50"/>
      <c r="E4" s="50"/>
      <c r="F4" s="50"/>
      <c r="G4" s="50"/>
      <c r="H4" s="50"/>
      <c r="I4" s="50"/>
      <c r="J4" s="50"/>
      <c r="K4" s="50"/>
      <c r="L4" s="50"/>
      <c r="M4" s="50"/>
      <c r="N4" s="50"/>
      <c r="O4" s="50"/>
      <c r="R4" s="50"/>
    </row>
    <row r="5" spans="2:24" ht="12.75" hidden="1" customHeight="1" x14ac:dyDescent="0.2">
      <c r="C5" s="330"/>
      <c r="D5" s="74"/>
      <c r="E5" s="74"/>
      <c r="F5" s="74"/>
      <c r="G5" s="75"/>
      <c r="H5" s="76"/>
      <c r="I5" s="76"/>
      <c r="J5" s="76"/>
      <c r="K5" s="75"/>
      <c r="L5" s="76"/>
      <c r="M5" s="76"/>
      <c r="N5" s="76"/>
      <c r="O5" s="76"/>
      <c r="P5" s="20"/>
      <c r="Q5" s="20"/>
      <c r="R5" s="76"/>
      <c r="S5" s="20"/>
    </row>
    <row r="6" spans="2:24" ht="15" customHeight="1" x14ac:dyDescent="0.2">
      <c r="C6" s="330" t="str">
        <f>+StTai!B17</f>
        <v>2. Quartal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33" t="s">
        <v>42</v>
      </c>
      <c r="F8" s="334"/>
      <c r="G8" s="335"/>
      <c r="H8" s="335"/>
      <c r="I8" s="335"/>
      <c r="J8" s="335"/>
      <c r="K8" s="335"/>
      <c r="L8" s="335"/>
      <c r="M8" s="335"/>
      <c r="N8" s="336"/>
      <c r="O8" s="78" t="s">
        <v>96</v>
      </c>
      <c r="P8" s="79"/>
      <c r="Q8" s="79"/>
      <c r="R8" s="79"/>
      <c r="S8" s="80"/>
      <c r="T8" s="394" t="s">
        <v>97</v>
      </c>
      <c r="U8" s="395"/>
      <c r="V8" s="395"/>
      <c r="W8" s="395"/>
      <c r="X8" s="396"/>
    </row>
    <row r="9" spans="2:24" ht="12.75" customHeight="1" x14ac:dyDescent="0.2">
      <c r="C9" s="20"/>
      <c r="D9" s="20"/>
      <c r="E9" s="241" t="s">
        <v>47</v>
      </c>
      <c r="F9" s="82"/>
      <c r="G9" s="83" t="s">
        <v>98</v>
      </c>
      <c r="H9" s="64"/>
      <c r="I9" s="64"/>
      <c r="J9" s="64"/>
      <c r="K9" s="83" t="s">
        <v>99</v>
      </c>
      <c r="L9" s="64"/>
      <c r="M9" s="64"/>
      <c r="N9" s="242"/>
      <c r="O9" s="236" t="str">
        <f>E9</f>
        <v>Summe</v>
      </c>
      <c r="P9" s="85" t="s">
        <v>59</v>
      </c>
      <c r="Q9" s="64"/>
      <c r="R9" s="64"/>
      <c r="S9" s="86"/>
      <c r="T9" s="84" t="str">
        <f>O9</f>
        <v>Summe</v>
      </c>
      <c r="U9" s="85" t="str">
        <f>P9</f>
        <v>davon</v>
      </c>
      <c r="V9" s="64"/>
      <c r="W9" s="64"/>
      <c r="X9" s="86"/>
    </row>
    <row r="10" spans="2:24" s="87" customFormat="1" ht="33.6" customHeight="1" x14ac:dyDescent="0.2">
      <c r="B10" s="88"/>
      <c r="C10" s="89"/>
      <c r="D10" s="89"/>
      <c r="E10" s="243"/>
      <c r="F10" s="244" t="s">
        <v>100</v>
      </c>
      <c r="G10" s="245" t="s">
        <v>101</v>
      </c>
      <c r="H10" s="246" t="s">
        <v>102</v>
      </c>
      <c r="I10" s="246" t="s">
        <v>103</v>
      </c>
      <c r="J10" s="247" t="s">
        <v>104</v>
      </c>
      <c r="K10" s="245" t="s">
        <v>101</v>
      </c>
      <c r="L10" s="246" t="s">
        <v>102</v>
      </c>
      <c r="M10" s="246" t="s">
        <v>103</v>
      </c>
      <c r="N10" s="248" t="s">
        <v>104</v>
      </c>
      <c r="O10" s="237"/>
      <c r="P10" s="93" t="str">
        <f>G10</f>
        <v>Zentralstaat</v>
      </c>
      <c r="Q10" s="93" t="str">
        <f>H10</f>
        <v>Regionale Gebietskörper-schaften</v>
      </c>
      <c r="R10" s="93" t="str">
        <f>I10</f>
        <v>Örtliche Gebietskörper-schaften</v>
      </c>
      <c r="S10" s="96" t="str">
        <f>J10</f>
        <v>Sonstige</v>
      </c>
      <c r="T10" s="95"/>
      <c r="U10" s="93" t="str">
        <f>P10</f>
        <v>Zentralstaat</v>
      </c>
      <c r="V10" s="93" t="str">
        <f>Q10</f>
        <v>Regionale Gebietskörper-schaften</v>
      </c>
      <c r="W10" s="93" t="str">
        <f>R10</f>
        <v>Örtliche Gebietskörper-schaften</v>
      </c>
      <c r="X10" s="96" t="str">
        <f>S10</f>
        <v>Sonstige</v>
      </c>
    </row>
    <row r="11" spans="2:24" ht="12.75" customHeight="1" x14ac:dyDescent="0.2">
      <c r="C11" s="222" t="s">
        <v>71</v>
      </c>
      <c r="D11" s="223" t="str">
        <f>+LEFT(C6,10)</f>
        <v>2. Quartal</v>
      </c>
      <c r="E11" s="225" t="s">
        <v>299</v>
      </c>
      <c r="F11" s="226" t="s">
        <v>299</v>
      </c>
      <c r="G11" s="227" t="s">
        <v>299</v>
      </c>
      <c r="H11" s="228" t="s">
        <v>299</v>
      </c>
      <c r="I11" s="228" t="s">
        <v>299</v>
      </c>
      <c r="J11" s="229" t="s">
        <v>299</v>
      </c>
      <c r="K11" s="227" t="s">
        <v>299</v>
      </c>
      <c r="L11" s="228" t="s">
        <v>299</v>
      </c>
      <c r="M11" s="228" t="s">
        <v>299</v>
      </c>
      <c r="N11" s="230" t="s">
        <v>299</v>
      </c>
      <c r="O11" s="103" t="str">
        <f>E11</f>
        <v>Mio. €</v>
      </c>
      <c r="P11" s="103" t="str">
        <f>O11</f>
        <v>Mio. €</v>
      </c>
      <c r="Q11" s="66" t="str">
        <f>O11</f>
        <v>Mio. €</v>
      </c>
      <c r="R11" s="66" t="str">
        <f>O11</f>
        <v>Mio. €</v>
      </c>
      <c r="S11" s="104" t="str">
        <f>O11</f>
        <v>Mio. €</v>
      </c>
      <c r="T11" s="102" t="str">
        <f>O11</f>
        <v>Mio. €</v>
      </c>
      <c r="U11" s="103" t="str">
        <f>T11</f>
        <v>Mio. €</v>
      </c>
      <c r="V11" s="66" t="str">
        <f>T11</f>
        <v>Mio. €</v>
      </c>
      <c r="W11" s="66" t="str">
        <f>T11</f>
        <v>Mio. €</v>
      </c>
      <c r="X11" s="104" t="str">
        <f>T11</f>
        <v>Mio. €</v>
      </c>
    </row>
    <row r="12" spans="2:24" ht="12.75" customHeight="1" x14ac:dyDescent="0.2">
      <c r="B12" s="12" t="s">
        <v>72</v>
      </c>
      <c r="C12" s="67" t="s">
        <v>73</v>
      </c>
      <c r="D12" s="68" t="s">
        <v>310</v>
      </c>
      <c r="E12" s="231">
        <v>1280.3</v>
      </c>
      <c r="F12" s="39">
        <v>0</v>
      </c>
      <c r="G12" s="106">
        <v>120</v>
      </c>
      <c r="H12" s="69">
        <v>925</v>
      </c>
      <c r="I12" s="69">
        <v>150.30000000000001</v>
      </c>
      <c r="J12" s="70">
        <v>85</v>
      </c>
      <c r="K12" s="106">
        <v>0</v>
      </c>
      <c r="L12" s="69">
        <v>0</v>
      </c>
      <c r="M12" s="69">
        <v>0</v>
      </c>
      <c r="N12" s="219">
        <v>0</v>
      </c>
      <c r="O12" s="210">
        <f t="shared" ref="O12:O17" si="0">SUM(P12:S12)</f>
        <v>0</v>
      </c>
      <c r="P12" s="69">
        <v>0</v>
      </c>
      <c r="Q12" s="69">
        <v>0</v>
      </c>
      <c r="R12" s="69">
        <v>0</v>
      </c>
      <c r="S12" s="108">
        <v>0</v>
      </c>
      <c r="T12" s="107">
        <f t="shared" ref="T12:T17" si="1">SUM(U12:X12)</f>
        <v>0</v>
      </c>
      <c r="U12" s="69">
        <v>0</v>
      </c>
      <c r="V12" s="69">
        <v>0</v>
      </c>
      <c r="W12" s="69">
        <v>0</v>
      </c>
      <c r="X12" s="108">
        <v>0</v>
      </c>
    </row>
    <row r="13" spans="2:24" ht="12.75" customHeight="1" x14ac:dyDescent="0.2">
      <c r="C13" s="44"/>
      <c r="D13" s="44" t="s">
        <v>300</v>
      </c>
      <c r="E13" s="232">
        <v>1444.6</v>
      </c>
      <c r="F13" s="46">
        <v>0</v>
      </c>
      <c r="G13" s="110">
        <v>120</v>
      </c>
      <c r="H13" s="111">
        <v>1195</v>
      </c>
      <c r="I13" s="111">
        <v>44.6</v>
      </c>
      <c r="J13" s="112">
        <v>85</v>
      </c>
      <c r="K13" s="110">
        <v>0</v>
      </c>
      <c r="L13" s="111">
        <v>0</v>
      </c>
      <c r="M13" s="111">
        <v>0</v>
      </c>
      <c r="N13" s="233">
        <v>0</v>
      </c>
      <c r="O13" s="224">
        <f t="shared" si="0"/>
        <v>0</v>
      </c>
      <c r="P13" s="111">
        <v>0</v>
      </c>
      <c r="Q13" s="111">
        <v>0</v>
      </c>
      <c r="R13" s="111">
        <v>0</v>
      </c>
      <c r="S13" s="114">
        <v>0</v>
      </c>
      <c r="T13" s="113">
        <f t="shared" si="1"/>
        <v>0</v>
      </c>
      <c r="U13" s="111">
        <v>0</v>
      </c>
      <c r="V13" s="111">
        <v>0</v>
      </c>
      <c r="W13" s="111">
        <v>0</v>
      </c>
      <c r="X13" s="114">
        <v>0</v>
      </c>
    </row>
    <row r="14" spans="2:24" ht="12.75" customHeight="1" x14ac:dyDescent="0.2">
      <c r="B14" s="12" t="s">
        <v>74</v>
      </c>
      <c r="C14" s="67" t="s">
        <v>75</v>
      </c>
      <c r="D14" s="68" t="s">
        <v>310</v>
      </c>
      <c r="E14" s="231">
        <v>1125.3</v>
      </c>
      <c r="F14" s="46">
        <v>0</v>
      </c>
      <c r="G14" s="106">
        <v>0</v>
      </c>
      <c r="H14" s="69">
        <v>890</v>
      </c>
      <c r="I14" s="69">
        <v>150.30000000000001</v>
      </c>
      <c r="J14" s="70">
        <v>85</v>
      </c>
      <c r="K14" s="106">
        <v>0</v>
      </c>
      <c r="L14" s="69">
        <v>0</v>
      </c>
      <c r="M14" s="69">
        <v>0</v>
      </c>
      <c r="N14" s="219">
        <v>0</v>
      </c>
      <c r="O14" s="210">
        <f t="shared" si="0"/>
        <v>0</v>
      </c>
      <c r="P14" s="69">
        <v>0</v>
      </c>
      <c r="Q14" s="69">
        <v>0</v>
      </c>
      <c r="R14" s="69">
        <v>0</v>
      </c>
      <c r="S14" s="108">
        <v>0</v>
      </c>
      <c r="T14" s="107">
        <f t="shared" si="1"/>
        <v>0</v>
      </c>
      <c r="U14" s="69">
        <v>0</v>
      </c>
      <c r="V14" s="69">
        <v>0</v>
      </c>
      <c r="W14" s="69">
        <v>0</v>
      </c>
      <c r="X14" s="108">
        <v>0</v>
      </c>
    </row>
    <row r="15" spans="2:24" ht="12.75" customHeight="1" x14ac:dyDescent="0.2">
      <c r="C15" s="44"/>
      <c r="D15" s="44" t="s">
        <v>300</v>
      </c>
      <c r="E15" s="232">
        <v>1289.5999999999999</v>
      </c>
      <c r="F15" s="46">
        <v>0</v>
      </c>
      <c r="G15" s="110">
        <v>0</v>
      </c>
      <c r="H15" s="111">
        <v>1160</v>
      </c>
      <c r="I15" s="111">
        <v>44.6</v>
      </c>
      <c r="J15" s="112">
        <v>85</v>
      </c>
      <c r="K15" s="110">
        <v>0</v>
      </c>
      <c r="L15" s="111">
        <v>0</v>
      </c>
      <c r="M15" s="111">
        <v>0</v>
      </c>
      <c r="N15" s="233">
        <v>0</v>
      </c>
      <c r="O15" s="224">
        <f t="shared" si="0"/>
        <v>0</v>
      </c>
      <c r="P15" s="111">
        <v>0</v>
      </c>
      <c r="Q15" s="111">
        <v>0</v>
      </c>
      <c r="R15" s="111">
        <v>0</v>
      </c>
      <c r="S15" s="114">
        <v>0</v>
      </c>
      <c r="T15" s="113">
        <f t="shared" si="1"/>
        <v>0</v>
      </c>
      <c r="U15" s="111">
        <v>0</v>
      </c>
      <c r="V15" s="111">
        <v>0</v>
      </c>
      <c r="W15" s="111">
        <v>0</v>
      </c>
      <c r="X15" s="114">
        <v>0</v>
      </c>
    </row>
    <row r="16" spans="2:24" ht="12.75" customHeight="1" x14ac:dyDescent="0.2">
      <c r="B16" t="s">
        <v>86</v>
      </c>
      <c r="C16" s="67" t="s">
        <v>87</v>
      </c>
      <c r="D16" s="68" t="s">
        <v>310</v>
      </c>
      <c r="E16" s="231">
        <v>155</v>
      </c>
      <c r="F16" s="46">
        <v>0</v>
      </c>
      <c r="G16" s="106">
        <v>120</v>
      </c>
      <c r="H16" s="69">
        <v>35</v>
      </c>
      <c r="I16" s="69">
        <v>0</v>
      </c>
      <c r="J16" s="70">
        <v>0</v>
      </c>
      <c r="K16" s="106">
        <v>0</v>
      </c>
      <c r="L16" s="69">
        <v>0</v>
      </c>
      <c r="M16" s="69">
        <v>0</v>
      </c>
      <c r="N16" s="219">
        <v>0</v>
      </c>
      <c r="O16" s="210">
        <f t="shared" si="0"/>
        <v>0</v>
      </c>
      <c r="P16" s="69">
        <v>0</v>
      </c>
      <c r="Q16" s="69">
        <v>0</v>
      </c>
      <c r="R16" s="69">
        <v>0</v>
      </c>
      <c r="S16" s="108">
        <v>0</v>
      </c>
      <c r="T16" s="107">
        <f t="shared" si="1"/>
        <v>0</v>
      </c>
      <c r="U16" s="69">
        <v>0</v>
      </c>
      <c r="V16" s="69">
        <v>0</v>
      </c>
      <c r="W16" s="69">
        <v>0</v>
      </c>
      <c r="X16" s="108">
        <v>0</v>
      </c>
    </row>
    <row r="17" spans="3:24" ht="12.75" customHeight="1" x14ac:dyDescent="0.2">
      <c r="C17" s="44"/>
      <c r="D17" s="44" t="s">
        <v>300</v>
      </c>
      <c r="E17" s="232">
        <v>155</v>
      </c>
      <c r="F17" s="46">
        <v>0</v>
      </c>
      <c r="G17" s="110">
        <v>120</v>
      </c>
      <c r="H17" s="111">
        <v>35</v>
      </c>
      <c r="I17" s="111">
        <v>0</v>
      </c>
      <c r="J17" s="112">
        <v>0</v>
      </c>
      <c r="K17" s="110">
        <v>0</v>
      </c>
      <c r="L17" s="111">
        <v>0</v>
      </c>
      <c r="M17" s="111">
        <v>0</v>
      </c>
      <c r="N17" s="233">
        <v>0</v>
      </c>
      <c r="O17" s="224">
        <f t="shared" si="0"/>
        <v>0</v>
      </c>
      <c r="P17" s="111">
        <v>0</v>
      </c>
      <c r="Q17" s="111">
        <v>0</v>
      </c>
      <c r="R17" s="111">
        <v>0</v>
      </c>
      <c r="S17" s="114">
        <v>0</v>
      </c>
      <c r="T17" s="113">
        <f t="shared" si="1"/>
        <v>0</v>
      </c>
      <c r="U17" s="111">
        <v>0</v>
      </c>
      <c r="V17" s="111">
        <v>0</v>
      </c>
      <c r="W17" s="111">
        <v>0</v>
      </c>
      <c r="X17" s="114">
        <v>0</v>
      </c>
    </row>
    <row r="18" spans="3:24" ht="12.75" customHeight="1" x14ac:dyDescent="0.2">
      <c r="C18" s="29"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29" t="str">
        <f>IF(INT(AktJahrMonat)&gt;=201606,"","Hinweis: Die Gewährleistungen aus Gründen der Exportförderung werden erst ab Q2 2015 erfasst.")</f>
        <v/>
      </c>
    </row>
    <row r="20" spans="3:24" ht="12.75" customHeight="1" x14ac:dyDescent="0.2">
      <c r="C20" s="29"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6" sqref="C6"/>
    </sheetView>
  </sheetViews>
  <sheetFormatPr baseColWidth="10" defaultColWidth="9.140625" defaultRowHeight="12.75" x14ac:dyDescent="0.2"/>
  <cols>
    <col min="1" max="1" width="0.85546875" style="317" customWidth="1"/>
    <col min="2" max="2" width="11.5703125" style="12" hidden="1" customWidth="1"/>
    <col min="3" max="3" width="26.7109375" style="317" customWidth="1"/>
    <col min="4" max="4" width="11.42578125" style="317" customWidth="1"/>
    <col min="5" max="14" width="11.5703125" style="317" hidden="1" customWidth="1"/>
    <col min="15" max="16" width="11.42578125" style="317" customWidth="1"/>
    <col min="17" max="17" width="12.28515625" style="317" customWidth="1"/>
    <col min="18" max="18" width="12.140625" style="317" customWidth="1"/>
    <col min="19" max="24" width="11.42578125" style="317" customWidth="1"/>
    <col min="25" max="25" width="0.85546875" style="317" customWidth="1"/>
    <col min="26" max="257" width="11.42578125" style="317" customWidth="1"/>
    <col min="258" max="1025" width="11.42578125" style="319" customWidth="1"/>
  </cols>
  <sheetData>
    <row r="1" spans="2:24" ht="3" customHeight="1" x14ac:dyDescent="0.2"/>
    <row r="2" spans="2:24" ht="12.75" customHeight="1" x14ac:dyDescent="0.2">
      <c r="C2" s="12" t="s">
        <v>105</v>
      </c>
    </row>
    <row r="3" spans="2:24" ht="12.75" customHeight="1" x14ac:dyDescent="0.2">
      <c r="C3" s="49"/>
    </row>
    <row r="4" spans="2:24" ht="12.75" customHeight="1" x14ac:dyDescent="0.2">
      <c r="C4" s="330" t="s">
        <v>106</v>
      </c>
      <c r="D4" s="50"/>
      <c r="E4" s="50"/>
      <c r="F4" s="50"/>
      <c r="G4" s="50"/>
      <c r="H4" s="50"/>
      <c r="I4" s="50"/>
      <c r="J4" s="50"/>
      <c r="K4" s="50"/>
      <c r="L4" s="50"/>
      <c r="M4" s="50"/>
      <c r="N4" s="50"/>
      <c r="O4" s="50"/>
      <c r="R4" s="50"/>
    </row>
    <row r="5" spans="2:24" ht="12.75" customHeight="1" x14ac:dyDescent="0.2">
      <c r="C5" s="330" t="s">
        <v>107</v>
      </c>
      <c r="D5" s="74"/>
      <c r="E5" s="74"/>
      <c r="F5" s="74"/>
      <c r="G5" s="75"/>
      <c r="H5" s="76"/>
      <c r="I5" s="76"/>
      <c r="J5" s="76"/>
      <c r="K5" s="75"/>
      <c r="L5" s="76"/>
      <c r="M5" s="76"/>
      <c r="N5" s="76"/>
      <c r="O5" s="76"/>
      <c r="P5" s="20"/>
      <c r="Q5" s="20"/>
      <c r="R5" s="76"/>
      <c r="S5" s="20"/>
    </row>
    <row r="6" spans="2:24" ht="15" customHeight="1" x14ac:dyDescent="0.2">
      <c r="C6" s="330" t="str">
        <f>+StTai!B17</f>
        <v>2. Quartal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7" t="s">
        <v>42</v>
      </c>
      <c r="F8" s="78"/>
      <c r="G8" s="79"/>
      <c r="H8" s="79"/>
      <c r="I8" s="79"/>
      <c r="J8" s="79"/>
      <c r="K8" s="79"/>
      <c r="L8" s="79"/>
      <c r="M8" s="79"/>
      <c r="N8" s="79"/>
      <c r="O8" s="337" t="s">
        <v>96</v>
      </c>
      <c r="P8" s="338"/>
      <c r="Q8" s="338"/>
      <c r="R8" s="338"/>
      <c r="S8" s="339"/>
      <c r="T8" s="397" t="s">
        <v>97</v>
      </c>
      <c r="U8" s="398"/>
      <c r="V8" s="398"/>
      <c r="W8" s="398"/>
      <c r="X8" s="399"/>
    </row>
    <row r="9" spans="2:24" ht="12.75" customHeight="1" x14ac:dyDescent="0.2">
      <c r="C9" s="20"/>
      <c r="D9" s="20"/>
      <c r="E9" s="81" t="s">
        <v>47</v>
      </c>
      <c r="F9" s="82"/>
      <c r="G9" s="83" t="s">
        <v>98</v>
      </c>
      <c r="H9" s="64"/>
      <c r="I9" s="64"/>
      <c r="J9" s="64"/>
      <c r="K9" s="83" t="s">
        <v>99</v>
      </c>
      <c r="L9" s="64"/>
      <c r="M9" s="64"/>
      <c r="N9" s="64"/>
      <c r="O9" s="84" t="str">
        <f>E9</f>
        <v>Summe</v>
      </c>
      <c r="P9" s="85" t="s">
        <v>59</v>
      </c>
      <c r="Q9" s="64"/>
      <c r="R9" s="64"/>
      <c r="S9" s="86"/>
      <c r="T9" s="84" t="str">
        <f>O9</f>
        <v>Summe</v>
      </c>
      <c r="U9" s="85" t="str">
        <f>P9</f>
        <v>davon</v>
      </c>
      <c r="V9" s="64"/>
      <c r="W9" s="64"/>
      <c r="X9" s="86"/>
    </row>
    <row r="10" spans="2:24" s="87" customFormat="1" ht="33.6" customHeight="1" x14ac:dyDescent="0.2">
      <c r="B10" s="88"/>
      <c r="C10" s="89"/>
      <c r="D10" s="89"/>
      <c r="E10" s="90"/>
      <c r="F10" s="91" t="s">
        <v>100</v>
      </c>
      <c r="G10" s="92" t="s">
        <v>101</v>
      </c>
      <c r="H10" s="93" t="s">
        <v>102</v>
      </c>
      <c r="I10" s="93" t="s">
        <v>103</v>
      </c>
      <c r="J10" s="94" t="s">
        <v>104</v>
      </c>
      <c r="K10" s="92" t="s">
        <v>101</v>
      </c>
      <c r="L10" s="93" t="s">
        <v>102</v>
      </c>
      <c r="M10" s="93" t="s">
        <v>103</v>
      </c>
      <c r="N10" s="94" t="s">
        <v>104</v>
      </c>
      <c r="O10" s="95"/>
      <c r="P10" s="93" t="str">
        <f>G10</f>
        <v>Zentralstaat</v>
      </c>
      <c r="Q10" s="93" t="str">
        <f>H10</f>
        <v>Regionale Gebietskörper-schaften</v>
      </c>
      <c r="R10" s="93" t="str">
        <f>I10</f>
        <v>Örtliche Gebietskörper-schaften</v>
      </c>
      <c r="S10" s="96" t="str">
        <f>J10</f>
        <v>Sonstige</v>
      </c>
      <c r="T10" s="95"/>
      <c r="U10" s="93" t="str">
        <f>P10</f>
        <v>Zentralstaat</v>
      </c>
      <c r="V10" s="93" t="str">
        <f>Q10</f>
        <v>Regionale Gebietskörper-schaften</v>
      </c>
      <c r="W10" s="93" t="str">
        <f>R10</f>
        <v>Örtliche Gebietskörper-schaften</v>
      </c>
      <c r="X10" s="96" t="str">
        <f>S10</f>
        <v>Sonstige</v>
      </c>
    </row>
    <row r="11" spans="2:24" ht="12.75" customHeight="1" x14ac:dyDescent="0.2">
      <c r="C11" s="44" t="s">
        <v>71</v>
      </c>
      <c r="D11" s="45" t="str">
        <f>+LEFT(C6,10)</f>
        <v>2. Quartal</v>
      </c>
      <c r="E11" s="97" t="s">
        <v>299</v>
      </c>
      <c r="F11" s="98" t="s">
        <v>299</v>
      </c>
      <c r="G11" s="99" t="s">
        <v>299</v>
      </c>
      <c r="H11" s="100" t="s">
        <v>299</v>
      </c>
      <c r="I11" s="100" t="s">
        <v>299</v>
      </c>
      <c r="J11" s="101" t="s">
        <v>299</v>
      </c>
      <c r="K11" s="99" t="s">
        <v>299</v>
      </c>
      <c r="L11" s="100" t="s">
        <v>299</v>
      </c>
      <c r="M11" s="100" t="s">
        <v>299</v>
      </c>
      <c r="N11" s="101" t="s">
        <v>299</v>
      </c>
      <c r="O11" s="102" t="s">
        <v>299</v>
      </c>
      <c r="P11" s="103" t="s">
        <v>299</v>
      </c>
      <c r="Q11" s="66" t="s">
        <v>299</v>
      </c>
      <c r="R11" s="66" t="s">
        <v>299</v>
      </c>
      <c r="S11" s="104" t="s">
        <v>299</v>
      </c>
      <c r="T11" s="102" t="s">
        <v>299</v>
      </c>
      <c r="U11" s="103" t="s">
        <v>299</v>
      </c>
      <c r="V11" s="66" t="s">
        <v>299</v>
      </c>
      <c r="W11" s="66" t="s">
        <v>299</v>
      </c>
      <c r="X11" s="104" t="s">
        <v>299</v>
      </c>
    </row>
    <row r="12" spans="2:24" ht="12.75" customHeight="1" x14ac:dyDescent="0.2">
      <c r="B12" s="12" t="s">
        <v>72</v>
      </c>
      <c r="C12" s="67" t="s">
        <v>73</v>
      </c>
      <c r="D12" s="68" t="s">
        <v>310</v>
      </c>
      <c r="E12" s="105">
        <v>0</v>
      </c>
      <c r="F12" s="39">
        <v>0</v>
      </c>
      <c r="G12" s="106">
        <v>0</v>
      </c>
      <c r="H12" s="69">
        <v>0</v>
      </c>
      <c r="I12" s="69">
        <v>0</v>
      </c>
      <c r="J12" s="70">
        <v>0</v>
      </c>
      <c r="K12" s="106">
        <v>0</v>
      </c>
      <c r="L12" s="69">
        <v>0</v>
      </c>
      <c r="M12" s="69">
        <v>0</v>
      </c>
      <c r="N12" s="70">
        <v>0</v>
      </c>
      <c r="O12" s="107">
        <v>0</v>
      </c>
      <c r="P12" s="69">
        <v>0</v>
      </c>
      <c r="Q12" s="69">
        <v>0</v>
      </c>
      <c r="R12" s="69">
        <v>0</v>
      </c>
      <c r="S12" s="108">
        <v>0</v>
      </c>
      <c r="T12" s="107">
        <v>0</v>
      </c>
      <c r="U12" s="69">
        <v>0</v>
      </c>
      <c r="V12" s="69">
        <v>0</v>
      </c>
      <c r="W12" s="69">
        <v>0</v>
      </c>
      <c r="X12" s="108">
        <v>0</v>
      </c>
    </row>
    <row r="13" spans="2:24" ht="12.75" customHeight="1" x14ac:dyDescent="0.2">
      <c r="C13" s="44"/>
      <c r="D13" s="44" t="s">
        <v>300</v>
      </c>
      <c r="E13" s="109">
        <v>0</v>
      </c>
      <c r="F13" s="46">
        <v>0</v>
      </c>
      <c r="G13" s="110">
        <v>0</v>
      </c>
      <c r="H13" s="111">
        <v>0</v>
      </c>
      <c r="I13" s="111">
        <v>0</v>
      </c>
      <c r="J13" s="112">
        <v>0</v>
      </c>
      <c r="K13" s="110">
        <v>0</v>
      </c>
      <c r="L13" s="111">
        <v>0</v>
      </c>
      <c r="M13" s="111">
        <v>0</v>
      </c>
      <c r="N13" s="112">
        <v>0</v>
      </c>
      <c r="O13" s="113">
        <v>0</v>
      </c>
      <c r="P13" s="111">
        <v>0</v>
      </c>
      <c r="Q13" s="111">
        <v>0</v>
      </c>
      <c r="R13" s="111">
        <v>0</v>
      </c>
      <c r="S13" s="114">
        <v>0</v>
      </c>
      <c r="T13" s="113">
        <v>0</v>
      </c>
      <c r="U13" s="111">
        <v>0</v>
      </c>
      <c r="V13" s="111">
        <v>0</v>
      </c>
      <c r="W13" s="111">
        <v>0</v>
      </c>
      <c r="X13" s="114">
        <v>0</v>
      </c>
    </row>
    <row r="14" spans="2:24" ht="12.75" customHeight="1" x14ac:dyDescent="0.2">
      <c r="B14" s="12" t="s">
        <v>74</v>
      </c>
    </row>
    <row r="15" spans="2:24" ht="12.75" customHeight="1" x14ac:dyDescent="0.2"/>
    <row r="16" spans="2:24" ht="12.75" customHeight="1" x14ac:dyDescent="0.2">
      <c r="B16" s="73" t="s">
        <v>76</v>
      </c>
    </row>
    <row r="17" spans="2:2" ht="12.75" customHeight="1" x14ac:dyDescent="0.2"/>
    <row r="18" spans="2:2" ht="12.75" customHeight="1" x14ac:dyDescent="0.2">
      <c r="B18" s="73" t="s">
        <v>108</v>
      </c>
    </row>
    <row r="19" spans="2:2" ht="12.75" customHeight="1" x14ac:dyDescent="0.2"/>
    <row r="20" spans="2:2" ht="12.75" customHeight="1" x14ac:dyDescent="0.2">
      <c r="B20" s="73" t="s">
        <v>109</v>
      </c>
    </row>
    <row r="21" spans="2:2" ht="12.75" customHeight="1" x14ac:dyDescent="0.2"/>
    <row r="22" spans="2:2" ht="12.75" customHeight="1" x14ac:dyDescent="0.2">
      <c r="B22" s="73" t="s">
        <v>110</v>
      </c>
    </row>
    <row r="23" spans="2:2" ht="12.75" customHeight="1" x14ac:dyDescent="0.2"/>
    <row r="24" spans="2:2" ht="12.75" customHeight="1" x14ac:dyDescent="0.2">
      <c r="B24" s="73" t="s">
        <v>111</v>
      </c>
    </row>
    <row r="25" spans="2:2" ht="12.75" customHeight="1" x14ac:dyDescent="0.2"/>
    <row r="26" spans="2:2" ht="12.75" customHeight="1" x14ac:dyDescent="0.2">
      <c r="B26" s="12" t="s">
        <v>78</v>
      </c>
    </row>
    <row r="27" spans="2:2" ht="12.75" customHeight="1" x14ac:dyDescent="0.2"/>
    <row r="28" spans="2:2" ht="12.75" customHeight="1" x14ac:dyDescent="0.2">
      <c r="B28" s="12" t="s">
        <v>112</v>
      </c>
    </row>
    <row r="29" spans="2:2" ht="12.75" customHeight="1" x14ac:dyDescent="0.2"/>
    <row r="30" spans="2:2" ht="12.75" customHeight="1" x14ac:dyDescent="0.2">
      <c r="B30" s="12" t="s">
        <v>80</v>
      </c>
    </row>
    <row r="31" spans="2:2" ht="12.75" customHeight="1" x14ac:dyDescent="0.2"/>
    <row r="32" spans="2:2" ht="12.75" customHeight="1" x14ac:dyDescent="0.2">
      <c r="B32" s="12" t="s">
        <v>113</v>
      </c>
    </row>
    <row r="33" spans="2:2" ht="12.75" customHeight="1" x14ac:dyDescent="0.2"/>
    <row r="34" spans="2:2" ht="12.75" customHeight="1" x14ac:dyDescent="0.2">
      <c r="B34" s="12" t="s">
        <v>114</v>
      </c>
    </row>
    <row r="35" spans="2:2" ht="12.75" customHeight="1" x14ac:dyDescent="0.2"/>
    <row r="36" spans="2:2" ht="12.75" customHeight="1" x14ac:dyDescent="0.2">
      <c r="B36" s="12" t="s">
        <v>115</v>
      </c>
    </row>
    <row r="37" spans="2:2" ht="12.75" customHeight="1" x14ac:dyDescent="0.2"/>
    <row r="38" spans="2:2" ht="12.75" customHeight="1" x14ac:dyDescent="0.2">
      <c r="B38" s="12" t="s">
        <v>116</v>
      </c>
    </row>
    <row r="39" spans="2:2" ht="12.75" customHeight="1" x14ac:dyDescent="0.2"/>
    <row r="40" spans="2:2" ht="12.75" customHeight="1" x14ac:dyDescent="0.2">
      <c r="B40" s="12" t="s">
        <v>117</v>
      </c>
    </row>
    <row r="41" spans="2:2" ht="12.75" customHeight="1" x14ac:dyDescent="0.2"/>
    <row r="42" spans="2:2" ht="12.75" customHeight="1" x14ac:dyDescent="0.2">
      <c r="B42" s="12" t="s">
        <v>82</v>
      </c>
    </row>
    <row r="43" spans="2:2" ht="12.75" customHeight="1" x14ac:dyDescent="0.2"/>
    <row r="44" spans="2:2" ht="12.75" customHeight="1" x14ac:dyDescent="0.2">
      <c r="B44" s="12" t="s">
        <v>118</v>
      </c>
    </row>
    <row r="45" spans="2:2" ht="12.75" customHeight="1" x14ac:dyDescent="0.2"/>
    <row r="46" spans="2:2" ht="12.75" customHeight="1" x14ac:dyDescent="0.2">
      <c r="B46" s="12" t="s">
        <v>84</v>
      </c>
    </row>
    <row r="47" spans="2:2" ht="12.75" customHeight="1" x14ac:dyDescent="0.2"/>
    <row r="48" spans="2:2" ht="12.75" customHeight="1" x14ac:dyDescent="0.2">
      <c r="B48" s="12" t="s">
        <v>86</v>
      </c>
    </row>
    <row r="49" spans="2:2" ht="12.75" customHeight="1" x14ac:dyDescent="0.2"/>
    <row r="50" spans="2:2" ht="12.75" customHeight="1" x14ac:dyDescent="0.2">
      <c r="B50" s="12" t="s">
        <v>119</v>
      </c>
    </row>
    <row r="51" spans="2:2" ht="12.75" customHeight="1" x14ac:dyDescent="0.2"/>
    <row r="52" spans="2:2" ht="12.75" customHeight="1" x14ac:dyDescent="0.2">
      <c r="B52" s="12" t="s">
        <v>120</v>
      </c>
    </row>
    <row r="53" spans="2:2" ht="12.75" customHeight="1" x14ac:dyDescent="0.2"/>
    <row r="54" spans="2:2" ht="12.75" customHeight="1" x14ac:dyDescent="0.2">
      <c r="B54" s="12" t="s">
        <v>121</v>
      </c>
    </row>
    <row r="55" spans="2:2" ht="12.75" customHeight="1" x14ac:dyDescent="0.2"/>
    <row r="56" spans="2:2" ht="12.75" customHeight="1" x14ac:dyDescent="0.2">
      <c r="B56" s="12" t="s">
        <v>122</v>
      </c>
    </row>
    <row r="57" spans="2:2" ht="12.75" customHeight="1" x14ac:dyDescent="0.2"/>
    <row r="58" spans="2:2" ht="12.75" customHeight="1" x14ac:dyDescent="0.2">
      <c r="B58" s="12" t="s">
        <v>123</v>
      </c>
    </row>
    <row r="59" spans="2:2" ht="12.75" customHeight="1" x14ac:dyDescent="0.2"/>
    <row r="60" spans="2:2" ht="12.75" customHeight="1" x14ac:dyDescent="0.2">
      <c r="B60" s="12" t="s">
        <v>124</v>
      </c>
    </row>
    <row r="61" spans="2:2" ht="12.75" customHeight="1" x14ac:dyDescent="0.2"/>
    <row r="62" spans="2:2" ht="12.75" customHeight="1" x14ac:dyDescent="0.2">
      <c r="B62" s="12" t="s">
        <v>88</v>
      </c>
    </row>
    <row r="63" spans="2:2" ht="12.75" customHeight="1" x14ac:dyDescent="0.2"/>
    <row r="64" spans="2:2" ht="12.75" customHeight="1" x14ac:dyDescent="0.2">
      <c r="B64" s="12" t="s">
        <v>125</v>
      </c>
    </row>
    <row r="65" spans="2:2" ht="12.75" customHeight="1" x14ac:dyDescent="0.2"/>
    <row r="66" spans="2:2" ht="12.75" customHeight="1" x14ac:dyDescent="0.2">
      <c r="B66" s="12" t="s">
        <v>126</v>
      </c>
    </row>
    <row r="67" spans="2:2" ht="12.75" customHeight="1" x14ac:dyDescent="0.2"/>
    <row r="68" spans="2:2" ht="12.75" customHeight="1" x14ac:dyDescent="0.2">
      <c r="B68" s="12" t="s">
        <v>127</v>
      </c>
    </row>
    <row r="69" spans="2:2" ht="12.75" customHeight="1" x14ac:dyDescent="0.2"/>
    <row r="70" spans="2:2" ht="12.75" customHeight="1" x14ac:dyDescent="0.2">
      <c r="B70" s="12" t="s">
        <v>128</v>
      </c>
    </row>
    <row r="71" spans="2:2" ht="12.75" customHeight="1" x14ac:dyDescent="0.2"/>
    <row r="72" spans="2:2" ht="12.75" customHeight="1" x14ac:dyDescent="0.2">
      <c r="B72" s="12" t="s">
        <v>129</v>
      </c>
    </row>
    <row r="73" spans="2:2" ht="12.75" customHeight="1" x14ac:dyDescent="0.2"/>
    <row r="74" spans="2:2" ht="12.75" customHeight="1" x14ac:dyDescent="0.2">
      <c r="B74" s="12" t="s">
        <v>130</v>
      </c>
    </row>
    <row r="75" spans="2:2" ht="12.75" customHeight="1" x14ac:dyDescent="0.2"/>
    <row r="76" spans="2:2" ht="12.75" customHeight="1" x14ac:dyDescent="0.2">
      <c r="B76" s="12" t="s">
        <v>90</v>
      </c>
    </row>
    <row r="77" spans="2:2" ht="12.75" customHeight="1" x14ac:dyDescent="0.2"/>
    <row r="78" spans="2:2" ht="12.75" customHeight="1" x14ac:dyDescent="0.2">
      <c r="B78" s="12" t="s">
        <v>131</v>
      </c>
    </row>
    <row r="79" spans="2:2" ht="12.75" customHeight="1" x14ac:dyDescent="0.2"/>
    <row r="80" spans="2:2" ht="12.75" customHeight="1" x14ac:dyDescent="0.2">
      <c r="B80" s="12" t="s">
        <v>132</v>
      </c>
    </row>
    <row r="81" spans="2:2" ht="12.75" customHeight="1" x14ac:dyDescent="0.2"/>
    <row r="82" spans="2:2" ht="12.75" customHeight="1" x14ac:dyDescent="0.2">
      <c r="B82" s="12" t="s">
        <v>92</v>
      </c>
    </row>
    <row r="83" spans="2:2" ht="12.75" customHeight="1" x14ac:dyDescent="0.2"/>
    <row r="84" spans="2:2" ht="12.75" customHeight="1" x14ac:dyDescent="0.2">
      <c r="B84" s="12" t="s">
        <v>133</v>
      </c>
    </row>
    <row r="85" spans="2:2" ht="12.75" customHeight="1" x14ac:dyDescent="0.2"/>
    <row r="86" spans="2:2" ht="12.75" customHeight="1" x14ac:dyDescent="0.2">
      <c r="B86" s="12" t="s">
        <v>134</v>
      </c>
    </row>
    <row r="87" spans="2:2" ht="12.75" customHeight="1" x14ac:dyDescent="0.2"/>
    <row r="88" spans="2:2" ht="12.75" customHeight="1" x14ac:dyDescent="0.2">
      <c r="B88" s="12" t="s">
        <v>135</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17" customWidth="1"/>
    <col min="2" max="2" width="11.5703125" style="12" hidden="1" customWidth="1"/>
    <col min="3" max="3" width="22.7109375" style="317" customWidth="1"/>
    <col min="4" max="4" width="8.7109375" style="317" customWidth="1"/>
    <col min="5" max="7" width="15.7109375" style="317" customWidth="1"/>
    <col min="8" max="9" width="19.7109375" style="317" customWidth="1"/>
    <col min="10" max="257" width="11.42578125" style="317" customWidth="1"/>
    <col min="258" max="1025" width="11.42578125" style="319" customWidth="1"/>
  </cols>
  <sheetData>
    <row r="1" spans="2:13" ht="5.0999999999999996" customHeight="1" x14ac:dyDescent="0.2"/>
    <row r="2" spans="2:13" ht="12.75" customHeight="1" x14ac:dyDescent="0.2">
      <c r="C2" s="12" t="s">
        <v>136</v>
      </c>
    </row>
    <row r="3" spans="2:13" ht="12.75" customHeight="1" x14ac:dyDescent="0.2"/>
    <row r="4" spans="2:13" ht="12.75" customHeight="1" x14ac:dyDescent="0.2">
      <c r="C4" s="400" t="s">
        <v>137</v>
      </c>
      <c r="D4" s="376"/>
      <c r="E4" s="376"/>
      <c r="F4" s="376"/>
      <c r="G4" s="376"/>
      <c r="H4" s="376"/>
      <c r="I4" s="376"/>
      <c r="J4" s="50"/>
      <c r="M4" s="50"/>
    </row>
    <row r="5" spans="2:13" ht="21.75" customHeight="1" x14ac:dyDescent="0.2">
      <c r="C5" s="401" t="s">
        <v>138</v>
      </c>
      <c r="D5" s="376"/>
      <c r="E5" s="376"/>
      <c r="F5" s="376"/>
      <c r="G5" s="376"/>
      <c r="H5" s="376"/>
      <c r="I5" s="376"/>
      <c r="J5" s="50"/>
      <c r="M5" s="50"/>
    </row>
    <row r="6" spans="2:13" ht="15" customHeight="1" x14ac:dyDescent="0.2">
      <c r="C6" s="49" t="str">
        <f>UebInstitutQuartal</f>
        <v>4. Quartal 2022</v>
      </c>
      <c r="D6" s="74"/>
      <c r="E6" s="74"/>
      <c r="F6" s="76"/>
      <c r="G6" s="76"/>
      <c r="H6" s="50"/>
      <c r="I6" s="50"/>
      <c r="J6" s="50"/>
      <c r="M6" s="50"/>
    </row>
    <row r="7" spans="2:13" ht="12.75" customHeight="1" x14ac:dyDescent="0.2">
      <c r="C7" s="20"/>
      <c r="D7" s="20"/>
      <c r="E7" s="20"/>
      <c r="F7" s="20"/>
      <c r="G7" s="20"/>
    </row>
    <row r="8" spans="2:13" ht="15" customHeight="1" x14ac:dyDescent="0.2">
      <c r="C8" s="20"/>
      <c r="D8" s="20"/>
      <c r="E8" s="238" t="s">
        <v>42</v>
      </c>
      <c r="F8" s="260"/>
      <c r="G8" s="261"/>
      <c r="H8" s="402" t="s">
        <v>96</v>
      </c>
      <c r="I8" s="405" t="s">
        <v>57</v>
      </c>
    </row>
    <row r="9" spans="2:13" ht="21.95" customHeight="1" x14ac:dyDescent="0.2">
      <c r="C9" s="20"/>
      <c r="D9" s="20"/>
      <c r="E9" s="262" t="s">
        <v>47</v>
      </c>
      <c r="F9" s="115" t="s">
        <v>59</v>
      </c>
      <c r="G9" s="116"/>
      <c r="H9" s="403"/>
      <c r="I9" s="406"/>
    </row>
    <row r="10" spans="2:13" ht="12.75" customHeight="1" x14ac:dyDescent="0.2">
      <c r="C10" s="20"/>
      <c r="D10" s="20"/>
      <c r="E10" s="263"/>
      <c r="F10" s="264" t="s">
        <v>139</v>
      </c>
      <c r="G10" s="265" t="s">
        <v>140</v>
      </c>
      <c r="H10" s="404"/>
      <c r="I10" s="407"/>
    </row>
    <row r="11" spans="2:13" ht="12.75" customHeight="1" x14ac:dyDescent="0.2">
      <c r="C11" s="222" t="s">
        <v>71</v>
      </c>
      <c r="D11" s="280" t="str">
        <f>AktQuartal</f>
        <v>4. Quartal</v>
      </c>
      <c r="E11" s="266" t="str">
        <f>Einheit_Waehrung</f>
        <v>Mio. €</v>
      </c>
      <c r="F11" s="267" t="str">
        <f>E11</f>
        <v>Mio. €</v>
      </c>
      <c r="G11" s="268" t="str">
        <f>E11</f>
        <v>Mio. €</v>
      </c>
      <c r="H11" s="269" t="str">
        <f>E11</f>
        <v>Mio. €</v>
      </c>
      <c r="I11" s="270" t="str">
        <f>E11</f>
        <v>Mio. €</v>
      </c>
    </row>
    <row r="12" spans="2:13" ht="12.75" customHeight="1" x14ac:dyDescent="0.2">
      <c r="B12" s="12" t="s">
        <v>72</v>
      </c>
      <c r="C12" s="67" t="s">
        <v>73</v>
      </c>
      <c r="D12" s="212" t="str">
        <f>"Jahr "&amp;AktJahr</f>
        <v>Jahr 2022</v>
      </c>
      <c r="E12" s="218">
        <f>SUM(F12:G12)</f>
        <v>0</v>
      </c>
      <c r="F12" s="117">
        <v>0</v>
      </c>
      <c r="G12" s="118">
        <v>0</v>
      </c>
      <c r="H12" s="119">
        <v>0</v>
      </c>
      <c r="I12" s="271">
        <v>0</v>
      </c>
    </row>
    <row r="13" spans="2:13" ht="12.75" customHeight="1" x14ac:dyDescent="0.2">
      <c r="C13" s="45"/>
      <c r="D13" s="278" t="str">
        <f>"Jahr "&amp;(AktJahr-1)</f>
        <v>Jahr 2021</v>
      </c>
      <c r="E13" s="272">
        <f>SUM(F13:G13)</f>
        <v>0</v>
      </c>
      <c r="F13" s="120">
        <v>0</v>
      </c>
      <c r="G13" s="121">
        <v>0</v>
      </c>
      <c r="H13" s="122">
        <v>0</v>
      </c>
      <c r="I13" s="273">
        <v>0</v>
      </c>
    </row>
    <row r="14" spans="2:13" ht="12.75" customHeight="1" x14ac:dyDescent="0.2">
      <c r="B14" s="12" t="s">
        <v>74</v>
      </c>
      <c r="C14" s="67" t="s">
        <v>75</v>
      </c>
      <c r="D14" s="212" t="str">
        <f>$D$12</f>
        <v>Jahr 2022</v>
      </c>
      <c r="E14" s="218">
        <f>SUM(F14:G14)</f>
        <v>0</v>
      </c>
      <c r="F14" s="117">
        <v>0</v>
      </c>
      <c r="G14" s="118">
        <v>0</v>
      </c>
      <c r="H14" s="123">
        <v>0</v>
      </c>
      <c r="I14" s="274">
        <v>0</v>
      </c>
    </row>
    <row r="15" spans="2:13" ht="12.75" customHeight="1" x14ac:dyDescent="0.2">
      <c r="C15" s="45"/>
      <c r="D15" s="278" t="str">
        <f>$D$13</f>
        <v>Jahr 2021</v>
      </c>
      <c r="E15" s="272">
        <f>SUM(F15:G15)</f>
        <v>0</v>
      </c>
      <c r="F15" s="120">
        <v>0</v>
      </c>
      <c r="G15" s="121">
        <v>0</v>
      </c>
      <c r="H15" s="123">
        <v>0</v>
      </c>
      <c r="I15" s="274">
        <v>0</v>
      </c>
    </row>
    <row r="16" spans="2:13"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17" customWidth="1"/>
    <col min="2" max="2" width="11.5703125" style="12" hidden="1" customWidth="1"/>
    <col min="3" max="3" width="22.7109375" style="317" customWidth="1"/>
    <col min="4" max="4" width="8.7109375" style="317" customWidth="1"/>
    <col min="5" max="5" width="20.7109375" style="317" customWidth="1"/>
    <col min="6" max="7" width="19.7109375" style="317" customWidth="1"/>
    <col min="8" max="257" width="11.42578125" style="317" customWidth="1"/>
    <col min="258" max="1025" width="11.42578125" style="319" customWidth="1"/>
  </cols>
  <sheetData>
    <row r="1" spans="2:11" ht="5.0999999999999996" customHeight="1" x14ac:dyDescent="0.2"/>
    <row r="2" spans="2:11" ht="12.75" customHeight="1" x14ac:dyDescent="0.2">
      <c r="C2" s="12" t="s">
        <v>141</v>
      </c>
    </row>
    <row r="3" spans="2:11" ht="12.75" customHeight="1" x14ac:dyDescent="0.2"/>
    <row r="4" spans="2:11" ht="12.75" customHeight="1" x14ac:dyDescent="0.2">
      <c r="C4" s="400" t="s">
        <v>142</v>
      </c>
      <c r="D4" s="376"/>
      <c r="E4" s="376"/>
      <c r="F4" s="376"/>
      <c r="G4" s="376"/>
      <c r="H4" s="50"/>
      <c r="K4" s="50"/>
    </row>
    <row r="5" spans="2:11" ht="21.75" customHeight="1" x14ac:dyDescent="0.2">
      <c r="C5" s="408" t="s">
        <v>143</v>
      </c>
      <c r="D5" s="376"/>
      <c r="E5" s="376"/>
      <c r="F5" s="376"/>
      <c r="G5" s="376"/>
      <c r="H5" s="50"/>
      <c r="K5" s="50"/>
    </row>
    <row r="6" spans="2:11" ht="15" customHeight="1" x14ac:dyDescent="0.2">
      <c r="C6" s="49" t="str">
        <f>UebInstitutQuartal</f>
        <v>4. Quartal 2022</v>
      </c>
      <c r="D6" s="74"/>
      <c r="E6" s="74"/>
      <c r="F6" s="50"/>
      <c r="G6" s="50"/>
      <c r="H6" s="50"/>
      <c r="K6" s="50"/>
    </row>
    <row r="7" spans="2:11" ht="12.75" customHeight="1" x14ac:dyDescent="0.2">
      <c r="C7" s="20"/>
      <c r="D7" s="20"/>
      <c r="E7" s="20"/>
    </row>
    <row r="8" spans="2:11" ht="15" customHeight="1" x14ac:dyDescent="0.2">
      <c r="C8" s="20"/>
      <c r="D8" s="20"/>
      <c r="E8" s="281"/>
      <c r="F8" s="402" t="s">
        <v>96</v>
      </c>
      <c r="G8" s="405" t="s">
        <v>57</v>
      </c>
    </row>
    <row r="9" spans="2:11" ht="21.95" customHeight="1" x14ac:dyDescent="0.2">
      <c r="C9" s="20"/>
      <c r="D9" s="20"/>
      <c r="E9" s="282" t="s">
        <v>42</v>
      </c>
      <c r="F9" s="403"/>
      <c r="G9" s="406"/>
    </row>
    <row r="10" spans="2:11" ht="12.75" customHeight="1" x14ac:dyDescent="0.2">
      <c r="C10" s="20"/>
      <c r="D10" s="20"/>
      <c r="E10" s="283"/>
      <c r="F10" s="404"/>
      <c r="G10" s="407"/>
    </row>
    <row r="11" spans="2:11" ht="12.75" customHeight="1" x14ac:dyDescent="0.2">
      <c r="C11" s="222" t="s">
        <v>71</v>
      </c>
      <c r="D11" s="280" t="str">
        <f>AktQuartal</f>
        <v>4. Quartal</v>
      </c>
      <c r="E11" s="266" t="str">
        <f>Einheit_Waehrung</f>
        <v>Mio. €</v>
      </c>
      <c r="F11" s="269" t="str">
        <f>E11</f>
        <v>Mio. €</v>
      </c>
      <c r="G11" s="270" t="str">
        <f>E11</f>
        <v>Mio. €</v>
      </c>
    </row>
    <row r="12" spans="2:11" ht="12.75" customHeight="1" x14ac:dyDescent="0.2">
      <c r="B12" s="12" t="s">
        <v>72</v>
      </c>
      <c r="C12" s="67" t="s">
        <v>73</v>
      </c>
      <c r="D12" s="212" t="str">
        <f>"Jahr "&amp;AktJahr</f>
        <v>Jahr 2022</v>
      </c>
      <c r="E12" s="218">
        <v>0</v>
      </c>
      <c r="F12" s="119">
        <v>0</v>
      </c>
      <c r="G12" s="271">
        <v>0</v>
      </c>
    </row>
    <row r="13" spans="2:11" ht="12.75" customHeight="1" x14ac:dyDescent="0.2">
      <c r="C13" s="45"/>
      <c r="D13" s="278" t="str">
        <f>"Jahr "&amp;(AktJahr-1)</f>
        <v>Jahr 2021</v>
      </c>
      <c r="E13" s="272">
        <v>0</v>
      </c>
      <c r="F13" s="122">
        <v>0</v>
      </c>
      <c r="G13" s="273">
        <v>0</v>
      </c>
    </row>
    <row r="14" spans="2:11" ht="12.75" customHeight="1" x14ac:dyDescent="0.2">
      <c r="B14" s="12" t="s">
        <v>74</v>
      </c>
      <c r="C14" s="67" t="s">
        <v>75</v>
      </c>
      <c r="D14" s="212" t="str">
        <f>$D$12</f>
        <v>Jahr 2022</v>
      </c>
      <c r="E14" s="218">
        <v>0</v>
      </c>
      <c r="F14" s="123">
        <v>0</v>
      </c>
      <c r="G14" s="274">
        <v>0</v>
      </c>
    </row>
    <row r="15" spans="2:11" ht="12.75" customHeight="1" x14ac:dyDescent="0.2">
      <c r="C15" s="259"/>
      <c r="D15" s="279" t="str">
        <f>$D$13</f>
        <v>Jahr 2021</v>
      </c>
      <c r="E15" s="275">
        <v>0</v>
      </c>
      <c r="F15" s="276">
        <v>0</v>
      </c>
      <c r="G15" s="277">
        <v>0</v>
      </c>
    </row>
    <row r="16" spans="2:11"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19" customWidth="1"/>
    <col min="2" max="2" width="11.5703125" style="319" hidden="1" customWidth="1"/>
    <col min="3" max="3" width="22.7109375" style="319" customWidth="1"/>
    <col min="4" max="4" width="8.7109375" style="319" customWidth="1"/>
    <col min="5" max="5" width="18.7109375" style="319" customWidth="1"/>
    <col min="6" max="6" width="16" style="319" customWidth="1"/>
    <col min="7" max="10" width="19.5703125" style="319" customWidth="1"/>
    <col min="11" max="1026" width="8.7109375" style="319" customWidth="1"/>
  </cols>
  <sheetData>
    <row r="1" spans="2:10" ht="5.0999999999999996" customHeight="1" x14ac:dyDescent="0.2"/>
    <row r="2" spans="2:10" ht="12.75" customHeight="1" x14ac:dyDescent="0.2">
      <c r="C2" s="195" t="s">
        <v>144</v>
      </c>
      <c r="D2" s="12"/>
      <c r="E2" s="12"/>
      <c r="F2" s="317"/>
      <c r="G2" s="317"/>
      <c r="H2" s="317"/>
      <c r="I2" s="317"/>
      <c r="J2" s="317"/>
    </row>
    <row r="3" spans="2:10" ht="12.75" customHeight="1" x14ac:dyDescent="0.2">
      <c r="H3" s="317"/>
      <c r="I3" s="317"/>
      <c r="J3" s="317"/>
    </row>
    <row r="4" spans="2:10" ht="12.75" customHeight="1" x14ac:dyDescent="0.2">
      <c r="C4" s="49" t="s">
        <v>156</v>
      </c>
      <c r="D4" s="12"/>
      <c r="E4" s="12"/>
      <c r="F4" s="317"/>
      <c r="G4" s="317"/>
      <c r="H4" s="317"/>
      <c r="I4" s="317"/>
      <c r="J4" s="317"/>
    </row>
    <row r="5" spans="2:10" ht="15" customHeight="1" x14ac:dyDescent="0.2">
      <c r="C5" s="49" t="str">
        <f>UebInstitutQuartal</f>
        <v>4. Quartal 2022</v>
      </c>
      <c r="D5" s="317"/>
      <c r="E5" s="317"/>
      <c r="F5" s="317"/>
      <c r="G5" s="317"/>
      <c r="H5" s="317"/>
      <c r="I5" s="317"/>
      <c r="J5" s="317"/>
    </row>
    <row r="6" spans="2:10" ht="12.75" customHeight="1" x14ac:dyDescent="0.2">
      <c r="C6" s="317"/>
      <c r="D6" s="317"/>
      <c r="E6" s="317"/>
      <c r="F6" s="317"/>
      <c r="G6" s="317"/>
      <c r="H6" s="317"/>
      <c r="I6" s="317"/>
      <c r="J6" s="317"/>
    </row>
    <row r="7" spans="2:10" ht="15" customHeight="1" x14ac:dyDescent="0.2">
      <c r="C7" s="124"/>
      <c r="D7" s="20"/>
      <c r="E7" s="238" t="s">
        <v>157</v>
      </c>
      <c r="F7" s="239"/>
      <c r="G7" s="239"/>
      <c r="H7" s="239"/>
      <c r="I7" s="239"/>
      <c r="J7" s="240"/>
    </row>
    <row r="8" spans="2:10" ht="12.75" customHeight="1" x14ac:dyDescent="0.2">
      <c r="C8" s="20"/>
      <c r="D8" s="20"/>
      <c r="E8" s="284" t="s">
        <v>47</v>
      </c>
      <c r="F8" s="325" t="s">
        <v>59</v>
      </c>
      <c r="G8" s="325"/>
      <c r="H8" s="325"/>
      <c r="I8" s="325"/>
      <c r="J8" s="326"/>
    </row>
    <row r="9" spans="2:10" ht="25.5" customHeight="1" x14ac:dyDescent="0.2">
      <c r="C9" s="20"/>
      <c r="D9" s="20"/>
      <c r="E9" s="241"/>
      <c r="F9" s="409" t="s">
        <v>158</v>
      </c>
      <c r="G9" s="410"/>
      <c r="H9" s="413" t="s">
        <v>159</v>
      </c>
      <c r="I9" s="416" t="s">
        <v>160</v>
      </c>
      <c r="J9" s="417"/>
    </row>
    <row r="10" spans="2:10" ht="12.75" customHeight="1" x14ac:dyDescent="0.2">
      <c r="C10" s="20"/>
      <c r="D10" s="20"/>
      <c r="E10" s="241"/>
      <c r="F10" s="411" t="s">
        <v>58</v>
      </c>
      <c r="G10" s="193" t="s">
        <v>59</v>
      </c>
      <c r="H10" s="414"/>
      <c r="I10" s="418" t="s">
        <v>58</v>
      </c>
      <c r="J10" s="287" t="s">
        <v>59</v>
      </c>
    </row>
    <row r="11" spans="2:10" ht="53.25" customHeight="1" x14ac:dyDescent="0.2">
      <c r="C11" s="89"/>
      <c r="D11" s="89"/>
      <c r="E11" s="243"/>
      <c r="F11" s="412"/>
      <c r="G11" s="285" t="s">
        <v>149</v>
      </c>
      <c r="H11" s="415"/>
      <c r="I11" s="419"/>
      <c r="J11" s="288" t="s">
        <v>149</v>
      </c>
    </row>
    <row r="12" spans="2:10" ht="12.75" customHeight="1" x14ac:dyDescent="0.2">
      <c r="B12" s="125"/>
      <c r="C12" s="126" t="s">
        <v>71</v>
      </c>
      <c r="D12" s="127" t="str">
        <f>AktQuartal</f>
        <v>4. Quartal</v>
      </c>
      <c r="E12" s="214" t="str">
        <f>Einheit_Waehrung</f>
        <v>Mio. €</v>
      </c>
      <c r="F12" s="215" t="str">
        <f>E12</f>
        <v>Mio. €</v>
      </c>
      <c r="G12" s="215" t="str">
        <f>E12</f>
        <v>Mio. €</v>
      </c>
      <c r="H12" s="215" t="str">
        <f>G12</f>
        <v>Mio. €</v>
      </c>
      <c r="I12" s="215" t="str">
        <f>F12</f>
        <v>Mio. €</v>
      </c>
      <c r="J12" s="217" t="str">
        <f>G12</f>
        <v>Mio. €</v>
      </c>
    </row>
    <row r="13" spans="2:10" ht="12.75" customHeight="1" x14ac:dyDescent="0.2">
      <c r="B13" s="128" t="s">
        <v>72</v>
      </c>
      <c r="C13" s="67" t="s">
        <v>73</v>
      </c>
      <c r="D13" s="68" t="str">
        <f>"Jahr "&amp;AktJahr</f>
        <v>Jahr 2022</v>
      </c>
      <c r="E13" s="218">
        <v>0</v>
      </c>
      <c r="F13" s="69">
        <v>0</v>
      </c>
      <c r="G13" s="69">
        <v>0</v>
      </c>
      <c r="H13" s="108">
        <v>0</v>
      </c>
      <c r="I13" s="108">
        <v>0</v>
      </c>
      <c r="J13" s="219">
        <v>0</v>
      </c>
    </row>
    <row r="14" spans="2:10" ht="12.75" customHeight="1" x14ac:dyDescent="0.2">
      <c r="B14" s="128"/>
      <c r="C14" s="44"/>
      <c r="D14" s="44" t="str">
        <f>"Jahr "&amp;(AktJahr-1)</f>
        <v>Jahr 2021</v>
      </c>
      <c r="E14" s="272">
        <v>0</v>
      </c>
      <c r="F14" s="111">
        <v>0</v>
      </c>
      <c r="G14" s="111">
        <v>0</v>
      </c>
      <c r="H14" s="114">
        <v>0</v>
      </c>
      <c r="I14" s="114">
        <v>0</v>
      </c>
      <c r="J14" s="233">
        <v>0</v>
      </c>
    </row>
    <row r="15" spans="2:10" ht="12.75" customHeight="1" x14ac:dyDescent="0.2">
      <c r="B15" s="128" t="s">
        <v>74</v>
      </c>
      <c r="C15" s="67" t="s">
        <v>75</v>
      </c>
      <c r="D15" s="68" t="str">
        <f>$D$13</f>
        <v>Jahr 2022</v>
      </c>
      <c r="E15" s="218">
        <v>0</v>
      </c>
      <c r="F15" s="69">
        <v>0</v>
      </c>
      <c r="G15" s="69">
        <v>0</v>
      </c>
      <c r="H15" s="108">
        <v>0</v>
      </c>
      <c r="I15" s="108">
        <v>0</v>
      </c>
      <c r="J15" s="219">
        <v>0</v>
      </c>
    </row>
    <row r="16" spans="2:10" ht="12.75" customHeight="1" x14ac:dyDescent="0.2">
      <c r="B16" s="128"/>
      <c r="C16" s="44"/>
      <c r="D16" s="44" t="str">
        <f>$D$14</f>
        <v>Jahr 2021</v>
      </c>
      <c r="E16" s="272">
        <v>0</v>
      </c>
      <c r="F16" s="111">
        <v>0</v>
      </c>
      <c r="G16" s="111">
        <v>0</v>
      </c>
      <c r="H16" s="114">
        <v>0</v>
      </c>
      <c r="I16" s="114">
        <v>0</v>
      </c>
      <c r="J16" s="233">
        <v>0</v>
      </c>
    </row>
    <row r="17" spans="3:10" ht="12.75" customHeight="1" x14ac:dyDescent="0.2">
      <c r="C17" s="129" t="str">
        <f>IF(INT(AktJahrMonat)&gt;201503,"","Hinweis: Die detaillierten Weiteren Deckungswerte werden erst ab Q2 2014 erfasst; für die vorausgehenden Quartale liegen bislang keine geeigneten Daten vor.")</f>
        <v/>
      </c>
      <c r="D17" s="323"/>
      <c r="E17" s="323"/>
      <c r="F17" s="323"/>
      <c r="G17" s="323"/>
      <c r="H17" s="323"/>
      <c r="I17" s="323"/>
      <c r="J17" s="323"/>
    </row>
    <row r="18" spans="3:10" ht="12.75" customHeight="1" x14ac:dyDescent="0.2"/>
    <row r="19" spans="3:10" ht="12.75" customHeight="1" x14ac:dyDescent="0.2">
      <c r="C19" s="20" t="s">
        <v>150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StTws</vt:lpstr>
      <vt:lpstr>StTwf</vt:lpstr>
      <vt:lpstr>StTwh</vt:lpstr>
      <vt:lpstr>StTwo</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2024-07-30T09:41:41Z</dcterms:modified>
  <dc:language>en-US</dc:language>
</cp:coreProperties>
</file>