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V:\Transparenz-PfandBG\Meldungen\2024 12\"/>
    </mc:Choice>
  </mc:AlternateContent>
  <xr:revisionPtr revIDLastSave="0" documentId="13_ncr:1_{B79481FF-11D2-42B4-B088-5A64D763B61D}" xr6:coauthVersionLast="47" xr6:coauthVersionMax="47" xr10:uidLastSave="{00000000-0000-0000-0000-000000000000}"/>
  <bookViews>
    <workbookView xWindow="7008" yWindow="-14508" windowWidth="23256" windowHeight="14016" tabRatio="563" activeTab="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StTdf!$A$1:$G$436</definedName>
    <definedName name="_xlnm.Print_Area" localSheetId="3">StTdh!$B$2:$T$94</definedName>
    <definedName name="_xlnm.Print_Area" localSheetId="4">StTdo!$B$2:$N$92</definedName>
    <definedName name="_xlnm.Print_Area" localSheetId="15">StTkf!$B$2:$G$48</definedName>
    <definedName name="_xlnm.Print_Area" localSheetId="13">StTko!$B$2:$G$46</definedName>
    <definedName name="_xlnm.Print_Area" localSheetId="14">StTks!$B$2:$G$48</definedName>
    <definedName name="_xlnm.Print_Area" localSheetId="11">StTwf!$A$1:$J$93</definedName>
    <definedName name="_xlnm.Print_Area" localSheetId="8">StTwh!$A$1:$J$93</definedName>
    <definedName name="_xlnm.Print_Area" localSheetId="9">StTwo!$A$1:$K$93</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8" l="1"/>
  <c r="F17" i="18"/>
  <c r="F16" i="18"/>
  <c r="F15" i="18"/>
  <c r="F14" i="18"/>
  <c r="E9" i="17" s="1"/>
  <c r="F13" i="18"/>
  <c r="B5" i="13" s="1"/>
  <c r="F12" i="18"/>
  <c r="D11" i="7" s="1"/>
  <c r="I9" i="18"/>
  <c r="C15" i="12" s="1"/>
  <c r="F9" i="18"/>
  <c r="F7" i="18"/>
  <c r="F8" i="18" s="1"/>
  <c r="F5" i="18"/>
  <c r="D8" i="16"/>
  <c r="D14" i="12"/>
  <c r="D13" i="12"/>
  <c r="J12" i="12"/>
  <c r="I12" i="12"/>
  <c r="H12" i="12"/>
  <c r="G12" i="12"/>
  <c r="F12" i="12"/>
  <c r="E12" i="12"/>
  <c r="D14" i="11"/>
  <c r="D13" i="11"/>
  <c r="G12" i="11"/>
  <c r="J12" i="11" s="1"/>
  <c r="F12" i="11"/>
  <c r="I12" i="11" s="1"/>
  <c r="E12" i="11"/>
  <c r="D16" i="10"/>
  <c r="D15" i="10"/>
  <c r="D14" i="10"/>
  <c r="D13" i="10"/>
  <c r="H12" i="10"/>
  <c r="G12" i="10"/>
  <c r="F12" i="10"/>
  <c r="E12" i="10"/>
  <c r="K12" i="10" s="1"/>
  <c r="D17" i="9"/>
  <c r="D15" i="9"/>
  <c r="D14" i="9"/>
  <c r="D18" i="9" s="1"/>
  <c r="D13" i="9"/>
  <c r="G12" i="9"/>
  <c r="H12" i="9" s="1"/>
  <c r="F12" i="9"/>
  <c r="J12" i="9" s="1"/>
  <c r="E12" i="9"/>
  <c r="C15" i="8"/>
  <c r="D13" i="8"/>
  <c r="D12" i="8"/>
  <c r="G11" i="8"/>
  <c r="F11" i="8"/>
  <c r="E11" i="8"/>
  <c r="C15" i="7"/>
  <c r="E13" i="7"/>
  <c r="D13" i="7"/>
  <c r="E12" i="7"/>
  <c r="D12" i="7"/>
  <c r="H11" i="7"/>
  <c r="G11" i="7"/>
  <c r="F11" i="7"/>
  <c r="E11" i="7"/>
  <c r="I11" i="7" s="1"/>
  <c r="C15" i="6"/>
  <c r="C14" i="6"/>
  <c r="T13" i="6"/>
  <c r="O13" i="6"/>
  <c r="E13" i="6"/>
  <c r="D13" i="6"/>
  <c r="T12" i="6"/>
  <c r="O12" i="6"/>
  <c r="E12" i="6"/>
  <c r="D12" i="6"/>
  <c r="E11" i="6"/>
  <c r="I11" i="6" s="1"/>
  <c r="D11" i="6"/>
  <c r="X10" i="6"/>
  <c r="W10" i="6"/>
  <c r="V10" i="6"/>
  <c r="U10" i="6"/>
  <c r="U9" i="6"/>
  <c r="T9" i="6"/>
  <c r="T17" i="5"/>
  <c r="O17" i="5"/>
  <c r="E17" i="5"/>
  <c r="T16" i="5"/>
  <c r="O16" i="5"/>
  <c r="E16" i="5"/>
  <c r="D16" i="5"/>
  <c r="T15" i="5"/>
  <c r="O15" i="5"/>
  <c r="E15" i="5"/>
  <c r="T14" i="5"/>
  <c r="O14" i="5"/>
  <c r="E14" i="5"/>
  <c r="T13" i="5"/>
  <c r="O13" i="5"/>
  <c r="E13" i="5"/>
  <c r="D13" i="5"/>
  <c r="D17" i="5" s="1"/>
  <c r="T12" i="5"/>
  <c r="O12" i="5"/>
  <c r="E12" i="5"/>
  <c r="D12" i="5"/>
  <c r="D14" i="5" s="1"/>
  <c r="O11" i="5"/>
  <c r="S11" i="5" s="1"/>
  <c r="I11" i="5"/>
  <c r="L11" i="5" s="1"/>
  <c r="H11" i="5"/>
  <c r="E11" i="5"/>
  <c r="J11" i="5" s="1"/>
  <c r="W10" i="5"/>
  <c r="V10" i="5"/>
  <c r="S10" i="5"/>
  <c r="X10" i="5" s="1"/>
  <c r="R10" i="5"/>
  <c r="Q10" i="5"/>
  <c r="P10" i="5"/>
  <c r="U10" i="5" s="1"/>
  <c r="U9" i="5"/>
  <c r="O9" i="5"/>
  <c r="T9" i="5" s="1"/>
  <c r="L37" i="4"/>
  <c r="E37" i="4" s="1"/>
  <c r="F37" i="4"/>
  <c r="D37" i="4"/>
  <c r="L36" i="4"/>
  <c r="F36" i="4"/>
  <c r="E36" i="4" s="1"/>
  <c r="L35" i="4"/>
  <c r="F35" i="4"/>
  <c r="E35" i="4" s="1"/>
  <c r="D35" i="4"/>
  <c r="L34" i="4"/>
  <c r="F34" i="4"/>
  <c r="E34" i="4" s="1"/>
  <c r="L33" i="4"/>
  <c r="F33" i="4"/>
  <c r="E33" i="4"/>
  <c r="D33" i="4"/>
  <c r="L32" i="4"/>
  <c r="E32" i="4" s="1"/>
  <c r="F32" i="4"/>
  <c r="L31" i="4"/>
  <c r="F31" i="4"/>
  <c r="E31" i="4" s="1"/>
  <c r="L30" i="4"/>
  <c r="E30" i="4" s="1"/>
  <c r="F30" i="4"/>
  <c r="D30" i="4"/>
  <c r="L29" i="4"/>
  <c r="F29" i="4"/>
  <c r="E29" i="4" s="1"/>
  <c r="D29" i="4"/>
  <c r="L28" i="4"/>
  <c r="F28" i="4"/>
  <c r="E28" i="4"/>
  <c r="L27" i="4"/>
  <c r="F27" i="4"/>
  <c r="E27" i="4" s="1"/>
  <c r="L26" i="4"/>
  <c r="F26" i="4"/>
  <c r="E26" i="4" s="1"/>
  <c r="D26" i="4"/>
  <c r="L25" i="4"/>
  <c r="F25" i="4"/>
  <c r="L24" i="4"/>
  <c r="F24" i="4"/>
  <c r="L23" i="4"/>
  <c r="F23" i="4"/>
  <c r="D23" i="4"/>
  <c r="L22" i="4"/>
  <c r="F22" i="4"/>
  <c r="L21" i="4"/>
  <c r="F21" i="4"/>
  <c r="E21" i="4"/>
  <c r="D21" i="4"/>
  <c r="L20" i="4"/>
  <c r="F20" i="4"/>
  <c r="E20" i="4"/>
  <c r="L19" i="4"/>
  <c r="E19" i="4" s="1"/>
  <c r="F19" i="4"/>
  <c r="D19" i="4"/>
  <c r="L18" i="4"/>
  <c r="F18" i="4"/>
  <c r="L17" i="4"/>
  <c r="F17" i="4"/>
  <c r="D17" i="4"/>
  <c r="D27" i="4" s="1"/>
  <c r="L16" i="4"/>
  <c r="F16" i="4"/>
  <c r="D16" i="4"/>
  <c r="D34" i="4" s="1"/>
  <c r="E15" i="4"/>
  <c r="G15" i="4" s="1"/>
  <c r="D15" i="4"/>
  <c r="B33" i="3"/>
  <c r="E24" i="3"/>
  <c r="D24" i="3"/>
  <c r="E20" i="3"/>
  <c r="D20" i="3"/>
  <c r="E13" i="3"/>
  <c r="D13" i="3"/>
  <c r="E8" i="3"/>
  <c r="D8" i="3"/>
  <c r="D23" i="2"/>
  <c r="F23" i="2" s="1"/>
  <c r="J22" i="2"/>
  <c r="G22" i="2"/>
  <c r="F22" i="2"/>
  <c r="I10" i="2"/>
  <c r="J10" i="2" s="1"/>
  <c r="G10" i="2"/>
  <c r="F10" i="2"/>
  <c r="D10" i="2"/>
  <c r="E10" i="2" s="1"/>
  <c r="J9" i="2"/>
  <c r="G9" i="2"/>
  <c r="F9" i="2"/>
  <c r="J8" i="2"/>
  <c r="B49" i="1"/>
  <c r="G48" i="1"/>
  <c r="F48" i="1"/>
  <c r="E48" i="1"/>
  <c r="D48" i="1"/>
  <c r="I41" i="1"/>
  <c r="I42" i="1" s="1"/>
  <c r="H41" i="1"/>
  <c r="H42" i="1" s="1"/>
  <c r="G41" i="1"/>
  <c r="G42" i="1" s="1"/>
  <c r="F41" i="1"/>
  <c r="F42" i="1" s="1"/>
  <c r="E41" i="1"/>
  <c r="E42" i="1" s="1"/>
  <c r="D41" i="1"/>
  <c r="D42" i="1" s="1"/>
  <c r="B33" i="1"/>
  <c r="G32" i="1"/>
  <c r="F32" i="1"/>
  <c r="E32" i="1"/>
  <c r="D32" i="1"/>
  <c r="C31" i="1"/>
  <c r="I25" i="1"/>
  <c r="I26" i="1" s="1"/>
  <c r="H25" i="1"/>
  <c r="H26" i="1" s="1"/>
  <c r="G25" i="1"/>
  <c r="G26" i="1" s="1"/>
  <c r="F25" i="1"/>
  <c r="F26" i="1" s="1"/>
  <c r="E25" i="1"/>
  <c r="E26" i="1" s="1"/>
  <c r="D25" i="1"/>
  <c r="D26" i="1" s="1"/>
  <c r="C25" i="1"/>
  <c r="C29" i="1" s="1"/>
  <c r="C24" i="1"/>
  <c r="C28" i="1" s="1"/>
  <c r="C23" i="1"/>
  <c r="C27" i="1" s="1"/>
  <c r="C37" i="1" s="1"/>
  <c r="B16" i="1"/>
  <c r="E18" i="4" l="1"/>
  <c r="I12" i="9"/>
  <c r="M11" i="5"/>
  <c r="N11" i="5"/>
  <c r="E16" i="4"/>
  <c r="E25" i="4"/>
  <c r="E17" i="4"/>
  <c r="E22" i="4"/>
  <c r="E23" i="4"/>
  <c r="E24" i="4"/>
  <c r="N11" i="6"/>
  <c r="M11" i="6"/>
  <c r="L11" i="6"/>
  <c r="K11" i="6"/>
  <c r="C40" i="1"/>
  <c r="C44" i="1" s="1"/>
  <c r="C47" i="1"/>
  <c r="C39" i="1"/>
  <c r="C43" i="1" s="1"/>
  <c r="C38" i="1"/>
  <c r="C41" i="1"/>
  <c r="C45" i="1" s="1"/>
  <c r="I23" i="2"/>
  <c r="J23" i="2" s="1"/>
  <c r="K15" i="4"/>
  <c r="D24" i="4"/>
  <c r="D31" i="4"/>
  <c r="C6" i="5"/>
  <c r="F11" i="5"/>
  <c r="T11" i="5"/>
  <c r="J11" i="6"/>
  <c r="D8" i="13"/>
  <c r="D14" i="17"/>
  <c r="H12" i="11"/>
  <c r="E20" i="1"/>
  <c r="D36" i="1"/>
  <c r="G23" i="2"/>
  <c r="E19" i="3"/>
  <c r="J15" i="4"/>
  <c r="E36" i="1"/>
  <c r="L15" i="4"/>
  <c r="G11" i="5"/>
  <c r="C6" i="6"/>
  <c r="D16" i="9"/>
  <c r="C15" i="11"/>
  <c r="E8" i="13"/>
  <c r="E14" i="17"/>
  <c r="B5" i="16"/>
  <c r="F15" i="4"/>
  <c r="T15" i="4"/>
  <c r="D28" i="4"/>
  <c r="D21" i="2"/>
  <c r="D12" i="12"/>
  <c r="D8" i="14"/>
  <c r="B17" i="1"/>
  <c r="B5" i="2"/>
  <c r="F40" i="2"/>
  <c r="D15" i="5"/>
  <c r="D8" i="2"/>
  <c r="F21" i="2"/>
  <c r="B5" i="3"/>
  <c r="B32" i="3"/>
  <c r="D18" i="4"/>
  <c r="D25" i="4"/>
  <c r="D32" i="4"/>
  <c r="C5" i="9"/>
  <c r="C19" i="9"/>
  <c r="C17" i="10"/>
  <c r="E8" i="14"/>
  <c r="S15" i="4"/>
  <c r="D40" i="2"/>
  <c r="B5" i="14"/>
  <c r="F8" i="2"/>
  <c r="I21" i="2"/>
  <c r="K11" i="5"/>
  <c r="O11" i="6"/>
  <c r="D12" i="9"/>
  <c r="C5" i="10"/>
  <c r="C5" i="11"/>
  <c r="B5" i="15"/>
  <c r="C5" i="12"/>
  <c r="D7" i="3"/>
  <c r="I8" i="2"/>
  <c r="J21" i="2"/>
  <c r="E7" i="3"/>
  <c r="C7" i="4"/>
  <c r="D22" i="4"/>
  <c r="D36" i="4"/>
  <c r="D12" i="10"/>
  <c r="D12" i="11"/>
  <c r="D8" i="15"/>
  <c r="E8" i="15"/>
  <c r="E8" i="16"/>
  <c r="D20" i="1"/>
  <c r="E23" i="2"/>
  <c r="B17" i="3"/>
  <c r="H15" i="4"/>
  <c r="Q11" i="5"/>
  <c r="G11" i="6"/>
  <c r="C16" i="6"/>
  <c r="D11" i="8"/>
  <c r="I12" i="10"/>
  <c r="B5" i="17"/>
  <c r="D19" i="3"/>
  <c r="I15" i="4"/>
  <c r="D20" i="4"/>
  <c r="D11" i="5"/>
  <c r="R11" i="5"/>
  <c r="H11" i="6"/>
  <c r="C6" i="7"/>
  <c r="J12" i="10"/>
  <c r="D9" i="17"/>
  <c r="P11" i="5"/>
  <c r="F11" i="6"/>
  <c r="C6" i="8"/>
  <c r="R15" i="4" l="1"/>
  <c r="Q15" i="4"/>
  <c r="P15" i="4"/>
  <c r="O15" i="4"/>
  <c r="N15" i="4"/>
  <c r="M15" i="4"/>
  <c r="H36" i="1"/>
  <c r="F36" i="1"/>
  <c r="I20" i="1"/>
  <c r="G20" i="1"/>
  <c r="G36" i="1"/>
  <c r="I36" i="1"/>
  <c r="T11" i="6"/>
  <c r="Q11" i="6"/>
  <c r="P11" i="6"/>
  <c r="S11" i="6"/>
  <c r="R11" i="6"/>
  <c r="H20" i="1"/>
  <c r="F20" i="1"/>
  <c r="V11" i="5"/>
  <c r="X11" i="5"/>
  <c r="W11" i="5"/>
  <c r="U11" i="5"/>
  <c r="W11" i="6" l="1"/>
  <c r="V11" i="6"/>
  <c r="U11" i="6"/>
  <c r="X11" i="6"/>
</calcChain>
</file>

<file path=xl/sharedStrings.xml><?xml version="1.0" encoding="utf-8"?>
<sst xmlns="http://schemas.openxmlformats.org/spreadsheetml/2006/main" count="618" uniqueCount="322">
  <si>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</si>
  <si>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</si>
  <si>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</si>
  <si>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</si>
  <si>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</si>
  <si>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</si>
  <si>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</si>
  <si>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</si>
  <si>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</si>
  <si>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</si>
  <si>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</si>
  <si>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</si>
  <si>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</si>
  <si>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</si>
  <si>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</si>
  <si>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</si>
  <si>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</si>
  <si>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</si>
  <si>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</si>
  <si>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</si>
  <si>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</si>
  <si>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net present value statutory overcollateralization pursuant to § 4 (1) PfandBG</t>
  </si>
  <si>
    <t>² Contractual overcollateralization</t>
  </si>
  <si>
    <t xml:space="preserve">³ Residual, depending on the statutory and contractual overcollateralization; net present value includes the net present value of the nominal statutory </t>
  </si>
  <si>
    <t>overcollateralization pursuant to § 4 (2) PfandBG</t>
  </si>
  <si>
    <t>Note: The release of the overcollateralization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</si>
  <si>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</si>
  <si>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</si>
  <si>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</si>
  <si>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</si>
  <si>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</si>
  <si>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</si>
  <si>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</si>
  <si>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</si>
  <si>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</si>
  <si>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</si>
  <si>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</si>
  <si>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</si>
  <si>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</si>
  <si>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</si>
  <si>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</si>
  <si>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</si>
  <si>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</si>
  <si>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</si>
  <si>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</si>
  <si>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</si>
  <si>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</si>
  <si>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</si>
  <si>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</si>
  <si>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</si>
  <si>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</si>
  <si>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</si>
  <si>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</si>
  <si>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</si>
  <si>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</si>
  <si>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</si>
  <si>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</si>
  <si>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</si>
  <si>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</si>
  <si>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</si>
  <si>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</si>
  <si>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</si>
  <si>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</si>
  <si>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</si>
  <si>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</si>
  <si>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</si>
  <si>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</si>
  <si>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</si>
  <si>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</si>
  <si>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</si>
  <si>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</si>
  <si>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</si>
  <si>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</si>
  <si>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</si>
  <si>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</si>
  <si>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</si>
  <si>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</si>
  <si>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</si>
  <si>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</si>
  <si>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</si>
  <si>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</si>
  <si>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</si>
  <si>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</si>
  <si>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</si>
  <si>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</si>
  <si>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</si>
  <si>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</si>
  <si>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</si>
  <si>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</si>
  <si>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</si>
  <si>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</si>
  <si>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</si>
  <si>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</si>
  <si>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</si>
  <si>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</si>
  <si>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</si>
  <si>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</si>
  <si>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</si>
  <si>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</si>
  <si>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</si>
  <si>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</si>
  <si>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</si>
  <si>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</si>
  <si>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</si>
  <si>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</si>
  <si>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</si>
  <si>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</si>
  <si>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</si>
  <si>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</si>
  <si>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</si>
  <si>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</si>
  <si>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</si>
  <si>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</si>
  <si>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</si>
  <si>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</si>
  <si>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</si>
  <si>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</si>
  <si>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</si>
  <si>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</si>
  <si>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</si>
  <si>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</si>
  <si>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</si>
  <si>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</si>
  <si>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</si>
  <si>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</si>
  <si>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</si>
  <si>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</si>
  <si>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</si>
  <si>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</si>
  <si>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</si>
  <si>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</si>
  <si>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</si>
  <si>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</si>
  <si>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</si>
  <si>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</si>
  <si>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</si>
  <si>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</si>
  <si>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</si>
  <si>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</si>
  <si>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</si>
  <si>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</si>
  <si>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</si>
  <si>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Publication according to section 28 para. 1 nos. 8, 9 Pfandbrief Act</t>
  </si>
  <si>
    <t>Further cover assets - in detail for Public Pfandbriefe</t>
  </si>
  <si>
    <t>Further cover assets for Public Pfandbriefe according to section § 20 para. 2 no. 2, section 20 para. 2 nos. 3 a) to b), section 20 para. 2 no. 4</t>
  </si>
  <si>
    <t xml:space="preserve">claims according to section 20 para. 2 no. 2
</t>
  </si>
  <si>
    <t xml:space="preserve">claims according to section 20 para. 2 nos. 3 a) to b)
</t>
  </si>
  <si>
    <t xml:space="preserve">claims according to section 20 para. 2 no. 4
</t>
  </si>
  <si>
    <t>Further cover assets - in detail for Ship Pfandbriefe</t>
  </si>
  <si>
    <t>Further cover assets for Ship Pfandbriefe according to section 26 para. 1 no. 3, section 26 para. 1 no. 5, section 26 para. 1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</si>
  <si>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</si>
  <si>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</si>
  <si>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</si>
  <si>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</si>
  <si>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</si>
  <si>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</si>
  <si>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</si>
  <si>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</si>
  <si>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</si>
  <si>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</si>
  <si>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</si>
  <si>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</si>
  <si>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</si>
  <si>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</si>
  <si>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</si>
  <si>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7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</si>
  <si>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</si>
  <si>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</si>
  <si>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</si>
  <si>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</si>
  <si>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</si>
  <si>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</si>
  <si>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</si>
  <si>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</si>
  <si>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</si>
  <si>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</si>
  <si>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</si>
  <si>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</si>
  <si>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</si>
  <si>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</si>
  <si>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</si>
  <si>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</si>
  <si>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</si>
  <si>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</si>
  <si>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</si>
  <si>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</si>
  <si>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</si>
  <si>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</si>
  <si>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</si>
  <si>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</si>
  <si>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</si>
  <si>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</si>
  <si>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</si>
  <si>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</si>
  <si>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</si>
  <si>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</si>
  <si>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</si>
  <si>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</si>
  <si>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</si>
  <si>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</si>
  <si>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</si>
  <si>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</si>
  <si>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</si>
  <si>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</si>
  <si>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</si>
  <si>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</si>
  <si>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</si>
  <si>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</si>
  <si>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</si>
  <si>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</si>
  <si>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Ship Pfandbriefe</t>
  </si>
  <si>
    <t>thereof total amount of the ship mortgages according section 21 which exceed the limits laid down in section 22 para. 5 s. 2
section 28 para. 1 no. 11</t>
  </si>
  <si>
    <t>thereof total amount of the assets according section 26 para. 1 which exceed the limits laid down in section  26 para. 1 s. 6
section 28 para. 1 no. 11</t>
  </si>
  <si>
    <t>claims which exceed the limits laid down in section 26 para. 1 no. 3
section 28 para. 1 no. 12</t>
  </si>
  <si>
    <t>claims which exceed the limits laid down in section 26 para. 1 no. 4     
section 28 para. 1 no. 12</t>
  </si>
  <si>
    <t>claims which exceed the limits laid down in section 26 para. 1 no. 5  
section 28 para. 1 no. 12</t>
  </si>
  <si>
    <t>Net present value pursuant to § 6 of the Pfandbrief Net Present Value Regulation for each foreign currency in € mn.  
section 28 para. 1 no. 14 (Net Total)</t>
  </si>
  <si>
    <t>share of derivative transactions included in the cover pools according section 26 para. 1 no. 2 (credit quality step 3)</t>
  </si>
  <si>
    <t>share of derivative transactions included in the cover pools according section 26 para. 1 no. 3 (credit quality step 2)</t>
  </si>
  <si>
    <t>share of derivative transactions included in the cover pools according section 26 para. 1 no. 4 (credit quality step 1)</t>
  </si>
  <si>
    <t>share of derivative transactions in liabilities to be covered according section 26 para. 1 no. 2 (credit quality step 3)</t>
  </si>
  <si>
    <t>share of derivative transactions in liabilities to be covered according section 26 para. 1 no. 3 (credit quality step 2)</t>
  </si>
  <si>
    <t>share of derivative transactions in liabilities to be covered according section 26 para. 1 no. 4 (credit quality step 1)</t>
  </si>
  <si>
    <t>-</t>
  </si>
  <si>
    <t>Aircraft Pfandbriefe</t>
  </si>
  <si>
    <t>thereof total amount of the registered liens or foreign aircraft mortgages according section 26a which exceed the limits laid down in section 26b para. 4 s. 2
section 28 para. 1 no. 11</t>
  </si>
  <si>
    <t>thereof total amount of the assets according section 26f para. 1 which exceed the limits laid down in section  26f para. 1 s. 6
section 28 para. 1 no. 11</t>
  </si>
  <si>
    <t>claims which exceed the limits laid down in section 26f para. 1 no. 3
section 28 para. 1 no. 12</t>
  </si>
  <si>
    <t>claims which exceed the limits laid down in section 26f para. 1 no. 4
section 28 para. 1 no. 12</t>
  </si>
  <si>
    <t>claims which exceed the limits laid down in section 26f para. 1 no. 5
section 28 para. 1 no. 12</t>
  </si>
  <si>
    <t>Net present value pursuant to § 6 of the Pfandbrief Net Present Value Regulation for each foreign currency in € mn. 
section 28 para. 1 no. 14 (Net Total)</t>
  </si>
  <si>
    <t>Key figures on liquidity according section 28 para. 1 no. 6 Pfandbrief Act*</t>
  </si>
  <si>
    <t>share of derivative transactions included in the cover pools according section 26f para. 1 no. 1 (credit quality step 3)</t>
  </si>
  <si>
    <t>share of derivative transactions included in the cover pools according section 26f para. 1 no. 3 (credit quality step 2)</t>
  </si>
  <si>
    <t>share of derivative transactions included in the cover pools according section 26f para. 1 no. 4 (credit quality step 1)</t>
  </si>
  <si>
    <t>share of derivative transactions in liabilities to be covered according section 26f para. 1 no. 1 (credit quality step 3)</t>
  </si>
  <si>
    <t>share of derivative transactions in liabilities to be covered according section 26f para. 1 no. 3 (credit quality step 2)</t>
  </si>
  <si>
    <t>share of derivative transactions in liabilities to be covered according section 26f para. 1 no. 4 (credit quality step 1)</t>
  </si>
  <si>
    <t>Publication according to section 28 para. 1 no. 2 Pfandbrief Act</t>
  </si>
  <si>
    <t>List of International Securities Identification Numbers of the International Organization for Standardization (ISIN) by Pfandbrief class</t>
  </si>
  <si>
    <t>ISIN</t>
  </si>
  <si>
    <t>CH0386949314, CH0417086086,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DE000A30V3D6, DE000A30V3E4, DE000A351LJ5, DE000A3E5FC1, DE000A3E5P03, DE000A3H2002, DE000A3H2YT0, DE000A3H3JW3, DE000MHB10J3, DE000MHB13J7, DE000MHB17J8, DE000MHB18J6, DE000MHB1954, DE000MHB19J4, DE000MHB20J2, DE000MHB2234, DE000MHB2242, DE000MHB22J8, DE000MHB2317,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DE000MHB39J2, DE000MHB4057, DE000MHB40J0, DE000MHB4107, DE000MHB4149, DE000MHB4156, DE000MHB4214, DE000MHB4289, DE000MHB4297, DE000MHB4305, DE000MHB4388, DE000MHB4396, DE000MHB4412, DE000MHB4420, DE000MHB4479, DE000MHB4487, DE000MHB4529, DE000MHB4552, DE000MHB4560, DE000MHB4586, DE000MHB4636, DE000MHB4651, DE000MHB4669, DE000MHB4677, DE000MHB4685, DE000MHB4719, DE000MHB4727, DE000MHB4735, DE000MHB4750, DE000MHB4776, DE000MHB4784, DE000MHB4792, DE000MHB4818, DE000MHB4826, DE000MHB4842, DE000MHB4867, DE000MHB4875, DE000MHB4917, DE000MHB4925, DE000MHB4933, DE000MHB4958, DE000MHB4966, DE000MHB4974, DE000MHB61H0, DE000MHB9171</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</si>
  <si>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DE000MHB37J6,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DE000MHB61H0, DE000MHB9171</t>
  </si>
  <si>
    <t>DE000MHB3349</t>
  </si>
  <si>
    <t>Feldbezeichnung</t>
  </si>
  <si>
    <t>Steuerdaten</t>
  </si>
  <si>
    <t>Abgeleitete Werte und Konstanten</t>
  </si>
  <si>
    <t>Angaben zur Mappe</t>
  </si>
  <si>
    <t>ErstDatum</t>
  </si>
  <si>
    <t>20.01.2025</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</si>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</sst>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7"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b/>
      <sz val="7"/>
      <color theme="0"/>
      <name val="Verdana"/>
      <family val="2"/>
      <charset val="1"/>
    </font>
    <font>
      <sz val="7"/>
      <color theme="0"/>
      <name val="Verdana"/>
      <family val="2"/>
      <charset val="1"/>
    </font>
    <font>
      <sz val="10"/>
      <color theme="0"/>
      <name val="Arial"/>
      <family val="2"/>
      <charset val="1"/>
    </font>
    <font>
      <sz val="8"/>
      <color rgb="FF004461"/>
      <name val="Verdana"/>
      <family val="2"/>
      <charset val="1"/>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53">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right style="thin">
        <color indexed="64"/>
      </right>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rgb="FF313739"/>
      </bottom>
      <diagonal/>
    </border>
  </borders>
  <cellStyleXfs count="2">
    <xf numFmtId="0" fontId="0" fillId="0" borderId="0"/>
    <xf numFmtId="0" fontId="40" fillId="0" borderId="0"/>
  </cellStyleXfs>
  <cellXfs count="46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2" xfId="0" applyNumberFormat="1" applyFont="1" applyFill="1" applyBorder="1" applyAlignment="1">
      <alignment horizontal="right" vertical="center"/>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6" fillId="5" borderId="53" xfId="0" applyNumberFormat="1" applyFont="1" applyFill="1" applyBorder="1" applyAlignment="1">
      <alignment vertic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4" fontId="16" fillId="5" borderId="54" xfId="0" applyNumberFormat="1" applyFont="1" applyFill="1" applyBorder="1" applyAlignment="1">
      <alignmen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2" borderId="64" xfId="0" applyNumberFormat="1" applyFont="1" applyFill="1" applyBorder="1" applyAlignment="1">
      <alignment horizontal="right" vertical="center"/>
    </xf>
    <xf numFmtId="165" fontId="19" fillId="4" borderId="65"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5" xfId="0" applyNumberFormat="1" applyFont="1" applyBorder="1"/>
    <xf numFmtId="164" fontId="19" fillId="0" borderId="65"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9"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7"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20" fillId="0" borderId="59" xfId="0" applyNumberFormat="1" applyFont="1" applyBorder="1"/>
    <xf numFmtId="164" fontId="19" fillId="0" borderId="45" xfId="0" applyNumberFormat="1" applyFont="1" applyBorder="1" applyAlignment="1">
      <alignment horizontal="left" vertical="center" wrapText="1"/>
    </xf>
    <xf numFmtId="164" fontId="19" fillId="0" borderId="68"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35" fillId="0" borderId="70" xfId="0" applyNumberFormat="1" applyFont="1" applyBorder="1" applyAlignment="1">
      <alignment horizontal="left" vertical="center" wrapText="1"/>
    </xf>
    <xf numFmtId="164" fontId="33" fillId="0" borderId="70" xfId="0" applyNumberFormat="1" applyFont="1" applyBorder="1" applyAlignment="1">
      <alignment horizontal="left" vertical="center" wrapText="1"/>
    </xf>
    <xf numFmtId="164" fontId="20" fillId="0" borderId="74" xfId="0" applyNumberFormat="1" applyFont="1" applyBorder="1"/>
    <xf numFmtId="164" fontId="19" fillId="0" borderId="75" xfId="0" applyNumberFormat="1" applyFont="1" applyBorder="1" applyAlignment="1">
      <alignment horizontal="center" vertical="center"/>
    </xf>
    <xf numFmtId="164" fontId="19" fillId="0" borderId="72"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20" fillId="0" borderId="74" xfId="0" applyNumberFormat="1" applyFont="1" applyBorder="1" applyAlignment="1">
      <alignment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6" xfId="0" applyNumberFormat="1" applyFont="1" applyFill="1" applyBorder="1"/>
    <xf numFmtId="164" fontId="19" fillId="2" borderId="79" xfId="0" applyNumberFormat="1" applyFont="1" applyFill="1" applyBorder="1" applyAlignment="1">
      <alignment horizontal="center"/>
    </xf>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5" fontId="19" fillId="4" borderId="82" xfId="0" applyNumberFormat="1" applyFont="1" applyFill="1" applyBorder="1"/>
    <xf numFmtId="165" fontId="19" fillId="4" borderId="83" xfId="0" applyNumberFormat="1" applyFont="1" applyFill="1" applyBorder="1"/>
    <xf numFmtId="165" fontId="19" fillId="0" borderId="82" xfId="0" applyNumberFormat="1" applyFont="1" applyBorder="1"/>
    <xf numFmtId="165" fontId="19" fillId="0" borderId="83" xfId="0" applyNumberFormat="1" applyFont="1" applyBorder="1"/>
    <xf numFmtId="164" fontId="19" fillId="0" borderId="84" xfId="0" applyNumberFormat="1" applyFont="1" applyBorder="1" applyAlignment="1">
      <alignment horizontal="center"/>
    </xf>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5" fontId="19" fillId="4" borderId="87" xfId="0" applyNumberFormat="1" applyFont="1" applyFill="1" applyBorder="1"/>
    <xf numFmtId="165" fontId="19" fillId="0" borderId="87" xfId="0" applyNumberFormat="1" applyFont="1" applyBorder="1"/>
    <xf numFmtId="164" fontId="19" fillId="4" borderId="87" xfId="0" applyNumberFormat="1" applyFont="1" applyFill="1" applyBorder="1"/>
    <xf numFmtId="164" fontId="19" fillId="0" borderId="87" xfId="0" applyNumberFormat="1" applyFont="1" applyBorder="1"/>
    <xf numFmtId="164" fontId="19" fillId="0" borderId="89" xfId="0" applyNumberFormat="1" applyFont="1" applyBorder="1"/>
    <xf numFmtId="164" fontId="18" fillId="0" borderId="90" xfId="0" applyNumberFormat="1" applyFont="1" applyBorder="1"/>
    <xf numFmtId="165" fontId="19" fillId="4" borderId="28" xfId="0" applyNumberFormat="1" applyFont="1" applyFill="1" applyBorder="1"/>
    <xf numFmtId="164" fontId="19" fillId="2" borderId="87" xfId="0" applyNumberFormat="1" applyFont="1" applyFill="1" applyBorder="1"/>
    <xf numFmtId="164" fontId="19" fillId="2" borderId="89" xfId="0" applyNumberFormat="1" applyFont="1" applyFill="1" applyBorder="1"/>
    <xf numFmtId="164" fontId="18" fillId="2" borderId="90" xfId="0" applyNumberFormat="1" applyFont="1" applyFill="1" applyBorder="1"/>
    <xf numFmtId="164" fontId="19" fillId="2" borderId="91" xfId="0" applyNumberFormat="1" applyFont="1" applyFill="1" applyBorder="1" applyAlignment="1">
      <alignment horizontal="center"/>
    </xf>
    <xf numFmtId="165" fontId="19" fillId="2" borderId="82" xfId="0" applyNumberFormat="1" applyFont="1" applyFill="1" applyBorder="1"/>
    <xf numFmtId="165" fontId="19" fillId="2" borderId="83" xfId="0" applyNumberFormat="1" applyFont="1" applyFill="1" applyBorder="1"/>
    <xf numFmtId="165" fontId="19" fillId="0" borderId="28" xfId="0" applyNumberFormat="1" applyFont="1" applyBorder="1"/>
    <xf numFmtId="164" fontId="19" fillId="0" borderId="92" xfId="0" applyNumberFormat="1" applyFont="1" applyBorder="1" applyAlignment="1">
      <alignment horizontal="center"/>
    </xf>
    <xf numFmtId="164" fontId="19" fillId="0" borderId="89" xfId="0" applyNumberFormat="1" applyFont="1" applyBorder="1" applyAlignment="1">
      <alignment horizontal="center"/>
    </xf>
    <xf numFmtId="164" fontId="19" fillId="0" borderId="93" xfId="0" applyNumberFormat="1" applyFont="1" applyBorder="1" applyAlignment="1">
      <alignment horizontal="center"/>
    </xf>
    <xf numFmtId="164" fontId="19" fillId="0" borderId="80" xfId="0" applyNumberFormat="1" applyFont="1" applyBorder="1" applyAlignment="1">
      <alignment horizontal="center"/>
    </xf>
    <xf numFmtId="164" fontId="19" fillId="0" borderId="91" xfId="0" applyNumberFormat="1" applyFont="1" applyBorder="1" applyAlignment="1">
      <alignment horizontal="center"/>
    </xf>
    <xf numFmtId="164" fontId="19" fillId="0" borderId="81" xfId="0" applyNumberFormat="1" applyFont="1" applyBorder="1" applyAlignment="1">
      <alignment horizontal="center"/>
    </xf>
    <xf numFmtId="165" fontId="19" fillId="4" borderId="94" xfId="0" applyNumberFormat="1" applyFont="1" applyFill="1" applyBorder="1"/>
    <xf numFmtId="165" fontId="19" fillId="0" borderId="94" xfId="0" applyNumberFormat="1" applyFont="1" applyBorder="1"/>
    <xf numFmtId="164" fontId="19" fillId="0" borderId="31" xfId="0" applyNumberFormat="1" applyFont="1" applyBorder="1" applyAlignment="1">
      <alignment horizontal="center"/>
    </xf>
    <xf numFmtId="164" fontId="19" fillId="2" borderId="95" xfId="0" applyNumberFormat="1" applyFont="1" applyFill="1" applyBorder="1" applyAlignment="1">
      <alignment horizontal="center"/>
    </xf>
    <xf numFmtId="164" fontId="19" fillId="2" borderId="96" xfId="0" applyNumberFormat="1" applyFont="1" applyFill="1" applyBorder="1" applyAlignment="1">
      <alignment horizontal="center"/>
    </xf>
    <xf numFmtId="164" fontId="19" fillId="2" borderId="97" xfId="0" applyNumberFormat="1" applyFont="1" applyFill="1" applyBorder="1" applyAlignment="1">
      <alignment horizontal="center"/>
    </xf>
    <xf numFmtId="164" fontId="19" fillId="0" borderId="98" xfId="0" applyNumberFormat="1" applyFont="1" applyBorder="1" applyAlignment="1">
      <alignment horizontal="center"/>
    </xf>
    <xf numFmtId="164" fontId="19" fillId="0" borderId="99" xfId="0" applyNumberFormat="1" applyFont="1" applyBorder="1" applyAlignment="1">
      <alignment horizontal="center"/>
    </xf>
    <xf numFmtId="164" fontId="19" fillId="2" borderId="78" xfId="0" applyNumberFormat="1" applyFont="1" applyFill="1" applyBorder="1" applyAlignment="1">
      <alignment horizontal="center"/>
    </xf>
    <xf numFmtId="0" fontId="19" fillId="6" borderId="102" xfId="0" applyFont="1" applyFill="1" applyBorder="1"/>
    <xf numFmtId="164" fontId="0" fillId="0" borderId="86" xfId="0" applyNumberFormat="1" applyBorder="1"/>
    <xf numFmtId="164" fontId="0" fillId="0" borderId="104" xfId="0" applyNumberFormat="1" applyBorder="1"/>
    <xf numFmtId="164" fontId="22" fillId="3" borderId="103" xfId="0" applyNumberFormat="1" applyFont="1" applyFill="1" applyBorder="1" applyAlignment="1">
      <alignment vertical="center"/>
    </xf>
    <xf numFmtId="164" fontId="19" fillId="3" borderId="103" xfId="0" applyNumberFormat="1" applyFont="1" applyFill="1" applyBorder="1" applyAlignment="1">
      <alignment vertical="center"/>
    </xf>
    <xf numFmtId="164" fontId="19" fillId="6" borderId="0" xfId="0" applyNumberFormat="1" applyFont="1" applyFill="1"/>
    <xf numFmtId="164" fontId="19" fillId="3" borderId="105" xfId="0" applyNumberFormat="1" applyFont="1" applyFill="1" applyBorder="1" applyAlignment="1">
      <alignment vertical="top" wrapText="1"/>
    </xf>
    <xf numFmtId="164" fontId="19" fillId="6" borderId="106"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9" xfId="0" applyNumberFormat="1" applyFont="1" applyFill="1" applyBorder="1" applyAlignment="1">
      <alignment vertical="top" wrapText="1"/>
    </xf>
    <xf numFmtId="164" fontId="0" fillId="0" borderId="88" xfId="0" applyNumberForma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100" xfId="0" applyNumberFormat="1" applyFont="1" applyFill="1" applyBorder="1" applyAlignment="1">
      <alignment vertical="center"/>
    </xf>
    <xf numFmtId="164" fontId="25" fillId="5" borderId="101" xfId="0" applyNumberFormat="1" applyFont="1" applyFill="1" applyBorder="1" applyAlignment="1">
      <alignment vertical="center"/>
    </xf>
    <xf numFmtId="164" fontId="25" fillId="5" borderId="86" xfId="0" applyNumberFormat="1" applyFont="1" applyFill="1" applyBorder="1" applyAlignment="1">
      <alignment vertical="center"/>
    </xf>
    <xf numFmtId="164" fontId="18" fillId="3" borderId="103" xfId="0" applyNumberFormat="1" applyFont="1" applyFill="1" applyBorder="1"/>
    <xf numFmtId="164" fontId="19" fillId="6" borderId="110" xfId="0" applyNumberFormat="1" applyFont="1" applyFill="1" applyBorder="1"/>
    <xf numFmtId="164" fontId="18" fillId="3" borderId="111" xfId="0" applyNumberFormat="1" applyFont="1" applyFill="1" applyBorder="1" applyAlignment="1">
      <alignment vertical="top" wrapText="1"/>
    </xf>
    <xf numFmtId="164" fontId="18" fillId="6" borderId="112" xfId="0" applyNumberFormat="1" applyFont="1" applyFill="1" applyBorder="1" applyAlignment="1">
      <alignment vertical="top" wrapText="1"/>
    </xf>
    <xf numFmtId="164" fontId="18" fillId="6" borderId="109" xfId="0" applyNumberFormat="1" applyFont="1" applyFill="1" applyBorder="1" applyAlignment="1">
      <alignment vertical="top" wrapText="1"/>
    </xf>
    <xf numFmtId="164" fontId="18" fillId="6" borderId="106" xfId="0" applyNumberFormat="1" applyFont="1" applyFill="1" applyBorder="1" applyAlignment="1">
      <alignment vertical="top" wrapText="1"/>
    </xf>
    <xf numFmtId="164" fontId="18" fillId="6" borderId="113" xfId="0" applyNumberFormat="1" applyFont="1" applyFill="1" applyBorder="1" applyAlignment="1">
      <alignment vertical="top" wrapText="1"/>
    </xf>
    <xf numFmtId="164" fontId="18" fillId="3" borderId="116" xfId="0" applyNumberFormat="1" applyFont="1" applyFill="1" applyBorder="1"/>
    <xf numFmtId="164" fontId="19" fillId="14" borderId="110" xfId="0" applyNumberFormat="1" applyFont="1" applyFill="1" applyBorder="1"/>
    <xf numFmtId="164" fontId="19" fillId="3" borderId="117" xfId="0" applyNumberFormat="1" applyFont="1" applyFill="1" applyBorder="1" applyAlignment="1">
      <alignment vertical="top" wrapText="1"/>
    </xf>
    <xf numFmtId="164" fontId="18" fillId="14" borderId="109" xfId="0" applyNumberFormat="1" applyFont="1" applyFill="1" applyBorder="1" applyAlignment="1">
      <alignment vertical="top" wrapText="1"/>
    </xf>
    <xf numFmtId="164" fontId="18" fillId="14" borderId="118" xfId="0" applyNumberFormat="1" applyFont="1" applyFill="1" applyBorder="1" applyAlignment="1">
      <alignment vertical="top" wrapText="1"/>
    </xf>
    <xf numFmtId="164" fontId="19" fillId="3" borderId="119" xfId="0" applyNumberFormat="1" applyFont="1" applyFill="1" applyBorder="1" applyAlignment="1">
      <alignment vertical="top" wrapText="1"/>
    </xf>
    <xf numFmtId="164" fontId="18" fillId="14" borderId="113" xfId="0" applyNumberFormat="1" applyFont="1" applyFill="1" applyBorder="1" applyAlignment="1">
      <alignment vertical="top" wrapText="1"/>
    </xf>
    <xf numFmtId="164" fontId="19" fillId="5" borderId="101" xfId="0" applyNumberFormat="1" applyFont="1" applyFill="1" applyBorder="1"/>
    <xf numFmtId="164" fontId="19" fillId="5" borderId="120" xfId="0" applyNumberFormat="1" applyFont="1" applyFill="1" applyBorder="1"/>
    <xf numFmtId="164" fontId="18" fillId="14" borderId="103" xfId="0" applyNumberFormat="1" applyFont="1" applyFill="1" applyBorder="1"/>
    <xf numFmtId="164" fontId="19" fillId="14" borderId="105" xfId="0" applyNumberFormat="1" applyFont="1" applyFill="1" applyBorder="1"/>
    <xf numFmtId="164" fontId="18" fillId="14" borderId="109" xfId="0" applyNumberFormat="1" applyFont="1" applyFill="1" applyBorder="1"/>
    <xf numFmtId="164" fontId="18" fillId="14" borderId="124" xfId="0" applyNumberFormat="1" applyFont="1" applyFill="1" applyBorder="1"/>
    <xf numFmtId="164" fontId="22" fillId="5" borderId="125" xfId="0" applyNumberFormat="1" applyFont="1" applyFill="1" applyBorder="1" applyAlignment="1">
      <alignment vertical="center"/>
    </xf>
    <xf numFmtId="164" fontId="22" fillId="5" borderId="126" xfId="0" applyNumberFormat="1" applyFont="1" applyFill="1" applyBorder="1" applyAlignment="1">
      <alignment horizontal="center" vertical="center"/>
    </xf>
    <xf numFmtId="164" fontId="22" fillId="5" borderId="127" xfId="0" applyNumberFormat="1" applyFont="1" applyFill="1" applyBorder="1" applyAlignment="1">
      <alignment vertical="center"/>
    </xf>
    <xf numFmtId="164" fontId="18" fillId="3" borderId="130" xfId="0" applyNumberFormat="1" applyFont="1" applyFill="1" applyBorder="1"/>
    <xf numFmtId="164" fontId="18" fillId="13" borderId="133" xfId="0" applyNumberFormat="1" applyFont="1" applyFill="1" applyBorder="1" applyAlignment="1">
      <alignment horizontal="left" vertical="center" wrapText="1"/>
    </xf>
    <xf numFmtId="164" fontId="19" fillId="13" borderId="134" xfId="0" applyNumberFormat="1" applyFont="1" applyFill="1" applyBorder="1" applyAlignment="1">
      <alignment horizontal="left"/>
    </xf>
    <xf numFmtId="164" fontId="18" fillId="13" borderId="135" xfId="0" applyNumberFormat="1" applyFont="1" applyFill="1" applyBorder="1" applyAlignment="1">
      <alignment horizontal="left" vertical="center" wrapText="1"/>
    </xf>
    <xf numFmtId="164" fontId="19" fillId="2" borderId="77" xfId="0" applyNumberFormat="1" applyFont="1" applyFill="1" applyBorder="1" applyAlignment="1">
      <alignment horizontal="center"/>
    </xf>
    <xf numFmtId="164" fontId="19" fillId="0" borderId="137"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3" fillId="0" borderId="0" xfId="0" applyFont="1"/>
    <xf numFmtId="164" fontId="0" fillId="0" borderId="0" xfId="0" applyNumberFormat="1"/>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1" xfId="0" applyNumberFormat="1" applyFont="1" applyFill="1" applyBorder="1"/>
    <xf numFmtId="165" fontId="19" fillId="4" borderId="0" xfId="0" applyNumberFormat="1" applyFont="1" applyFill="1" applyAlignment="1">
      <alignment horizontal="right" vertical="center"/>
    </xf>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40" fillId="0" borderId="50" xfId="0" applyNumberFormat="1" applyFont="1" applyBorder="1"/>
    <xf numFmtId="0" fontId="0" fillId="0" borderId="0" xfId="0"/>
    <xf numFmtId="0" fontId="9" fillId="0" borderId="0" xfId="0" applyFont="1"/>
    <xf numFmtId="164" fontId="19" fillId="0" borderId="0" xfId="0" applyNumberFormat="1" applyFont="1" applyAlignment="1">
      <alignment horizontal="left" vertical="center"/>
    </xf>
    <xf numFmtId="0" fontId="40" fillId="0" borderId="0" xfId="0" applyFont="1"/>
    <xf numFmtId="164" fontId="0" fillId="0" borderId="0" xfId="0" applyNumberFormat="1"/>
    <xf numFmtId="164" fontId="19" fillId="2" borderId="7" xfId="0" applyNumberFormat="1" applyFont="1" applyFill="1" applyBorder="1" applyAlignment="1">
      <alignment vertical="center"/>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0" fontId="0" fillId="0" borderId="5" xfId="0" applyBorder="1"/>
    <xf numFmtId="0" fontId="41" fillId="0" borderId="0" xfId="0" applyFont="1"/>
    <xf numFmtId="164" fontId="16" fillId="16" borderId="0" xfId="0" applyNumberFormat="1" applyFont="1" applyFill="1" applyAlignment="1">
      <alignment horizontal="left" vertical="center"/>
    </xf>
    <xf numFmtId="164" fontId="16" fillId="16" borderId="0" xfId="0" applyNumberFormat="1" applyFont="1" applyFill="1" applyAlignment="1">
      <alignment vertical="center"/>
    </xf>
    <xf numFmtId="164" fontId="41" fillId="0" borderId="0" xfId="0" applyNumberFormat="1" applyFont="1" applyAlignment="1">
      <alignment horizontal="left"/>
    </xf>
    <xf numFmtId="164" fontId="16" fillId="16" borderId="0" xfId="0" applyNumberFormat="1" applyFont="1" applyFill="1" applyAlignment="1">
      <alignment horizontal="left"/>
    </xf>
    <xf numFmtId="164" fontId="19" fillId="16" borderId="0" xfId="0" applyNumberFormat="1" applyFont="1" applyFill="1"/>
    <xf numFmtId="0" fontId="22" fillId="16" borderId="100" xfId="0" applyFont="1" applyFill="1" applyBorder="1"/>
    <xf numFmtId="0" fontId="19" fillId="16" borderId="101" xfId="0" applyFont="1" applyFill="1" applyBorder="1"/>
    <xf numFmtId="0" fontId="19" fillId="6" borderId="148" xfId="0" applyFont="1" applyFill="1" applyBorder="1"/>
    <xf numFmtId="164" fontId="18" fillId="16" borderId="103" xfId="0" applyNumberFormat="1" applyFont="1" applyFill="1" applyBorder="1" applyAlignment="1">
      <alignment vertical="top"/>
    </xf>
    <xf numFmtId="164" fontId="18" fillId="3" borderId="10" xfId="0" applyNumberFormat="1" applyFont="1" applyFill="1" applyBorder="1" applyAlignment="1">
      <alignment vertical="center"/>
    </xf>
    <xf numFmtId="164" fontId="41" fillId="0" borderId="0" xfId="0" applyNumberFormat="1" applyFont="1"/>
    <xf numFmtId="164" fontId="22" fillId="16" borderId="100" xfId="0" applyNumberFormat="1" applyFont="1" applyFill="1" applyBorder="1" applyAlignment="1">
      <alignment vertical="center"/>
    </xf>
    <xf numFmtId="164" fontId="22" fillId="16" borderId="101" xfId="0" applyNumberFormat="1" applyFont="1" applyFill="1" applyBorder="1" applyAlignment="1">
      <alignment vertical="center"/>
    </xf>
    <xf numFmtId="164" fontId="25" fillId="16" borderId="101" xfId="0" applyNumberFormat="1" applyFont="1" applyFill="1" applyBorder="1" applyAlignment="1">
      <alignment vertical="center"/>
    </xf>
    <xf numFmtId="164" fontId="25" fillId="16" borderId="86" xfId="0" applyNumberFormat="1" applyFont="1" applyFill="1" applyBorder="1" applyAlignment="1">
      <alignment vertical="center"/>
    </xf>
    <xf numFmtId="164" fontId="43" fillId="16" borderId="100" xfId="0" applyNumberFormat="1" applyFont="1" applyFill="1" applyBorder="1" applyAlignment="1">
      <alignment vertical="center"/>
    </xf>
    <xf numFmtId="164" fontId="44" fillId="16" borderId="101" xfId="0" applyNumberFormat="1" applyFont="1" applyFill="1" applyBorder="1" applyAlignment="1">
      <alignment vertical="center"/>
    </xf>
    <xf numFmtId="164" fontId="44" fillId="16" borderId="114" xfId="0" applyNumberFormat="1" applyFont="1" applyFill="1" applyBorder="1" applyAlignment="1">
      <alignment vertical="center"/>
    </xf>
    <xf numFmtId="0" fontId="42" fillId="0" borderId="0" xfId="0" applyFont="1"/>
    <xf numFmtId="164" fontId="16" fillId="16" borderId="0" xfId="0" applyNumberFormat="1" applyFont="1" applyFill="1" applyAlignment="1">
      <alignment vertical="top"/>
    </xf>
    <xf numFmtId="164" fontId="19" fillId="0" borderId="55" xfId="0" applyNumberFormat="1" applyFont="1" applyBorder="1"/>
    <xf numFmtId="164" fontId="16" fillId="16" borderId="53" xfId="0" applyNumberFormat="1" applyFont="1" applyFill="1" applyBorder="1" applyAlignment="1">
      <alignment vertical="center"/>
    </xf>
    <xf numFmtId="164" fontId="16" fillId="16" borderId="54" xfId="0" applyNumberFormat="1" applyFont="1" applyFill="1" applyBorder="1" applyAlignment="1">
      <alignment vertical="center"/>
    </xf>
    <xf numFmtId="164" fontId="19" fillId="0" borderId="74" xfId="0" applyNumberFormat="1" applyFont="1" applyBorder="1"/>
    <xf numFmtId="164" fontId="19" fillId="0" borderId="146" xfId="0" applyNumberFormat="1" applyFont="1" applyBorder="1" applyAlignment="1">
      <alignment horizontal="left" vertical="center" wrapText="1"/>
    </xf>
    <xf numFmtId="164" fontId="19" fillId="0" borderId="59" xfId="0" applyNumberFormat="1" applyFont="1" applyBorder="1"/>
    <xf numFmtId="164" fontId="3" fillId="16" borderId="53" xfId="0" applyNumberFormat="1" applyFont="1" applyFill="1" applyBorder="1" applyAlignment="1">
      <alignment vertical="center"/>
    </xf>
    <xf numFmtId="0" fontId="46" fillId="0" borderId="0" xfId="0" applyFont="1"/>
    <xf numFmtId="165" fontId="19" fillId="4" borderId="50" xfId="0" applyNumberFormat="1" applyFont="1" applyFill="1" applyBorder="1" applyAlignment="1">
      <alignment horizontal="right" vertical="center" wrapText="1"/>
    </xf>
    <xf numFmtId="165" fontId="19" fillId="2" borderId="51" xfId="0" applyNumberFormat="1" applyFont="1" applyFill="1" applyBorder="1" applyAlignment="1">
      <alignment horizontal="right" vertical="center" wrapText="1"/>
    </xf>
    <xf numFmtId="165" fontId="19" fillId="2" borderId="51" xfId="0" applyNumberFormat="1" applyFont="1" applyFill="1" applyBorder="1" applyAlignment="1">
      <alignment horizontal="right" vertical="center"/>
    </xf>
    <xf numFmtId="0" fontId="0" fillId="0" borderId="0" xfId="0"/>
    <xf numFmtId="0" fontId="9" fillId="0" borderId="0" xfId="0" applyFont="1"/>
    <xf numFmtId="164" fontId="16" fillId="3" borderId="2"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0" xfId="0" applyNumberFormat="1" applyFont="1" applyFill="1" applyAlignment="1">
      <alignment horizontal="center" vertical="center"/>
    </xf>
    <xf numFmtId="164" fontId="19" fillId="0" borderId="3" xfId="0" applyNumberFormat="1" applyFont="1" applyBorder="1" applyAlignment="1">
      <alignment horizontal="left" vertical="center"/>
    </xf>
    <xf numFmtId="164" fontId="19" fillId="0" borderId="0" xfId="0" applyNumberFormat="1" applyFont="1" applyAlignment="1">
      <alignment horizontal="left" vertical="center"/>
    </xf>
    <xf numFmtId="0" fontId="40" fillId="0" borderId="0" xfId="0" applyFont="1"/>
    <xf numFmtId="164" fontId="34" fillId="0" borderId="0" xfId="0" applyNumberFormat="1" applyFont="1" applyAlignment="1">
      <alignment horizontal="left" vertical="center" wrapText="1"/>
    </xf>
    <xf numFmtId="164" fontId="0" fillId="0" borderId="0" xfId="0" applyNumberFormat="1"/>
    <xf numFmtId="164" fontId="16" fillId="16" borderId="0" xfId="0" applyNumberFormat="1" applyFont="1" applyFill="1" applyAlignment="1">
      <alignment vertical="top"/>
    </xf>
    <xf numFmtId="164" fontId="0" fillId="17"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15" borderId="51" xfId="0" applyNumberFormat="1" applyFont="1" applyFill="1" applyBorder="1" applyAlignment="1">
      <alignment horizontal="left" vertical="top" wrapText="1"/>
    </xf>
    <xf numFmtId="0" fontId="0" fillId="0" borderId="51" xfId="0" applyBorder="1"/>
    <xf numFmtId="0" fontId="19" fillId="0" borderId="0" xfId="0" applyFont="1" applyAlignment="1">
      <alignment horizontal="left" vertical="center" wrapText="1"/>
    </xf>
    <xf numFmtId="164" fontId="19" fillId="2" borderId="7" xfId="0" applyNumberFormat="1" applyFont="1" applyFill="1" applyBorder="1" applyAlignment="1">
      <alignment vertical="center"/>
    </xf>
    <xf numFmtId="0" fontId="0" fillId="0" borderId="7" xfId="0" applyBorder="1"/>
    <xf numFmtId="0" fontId="41" fillId="0" borderId="0" xfId="0" applyFont="1"/>
    <xf numFmtId="164" fontId="42" fillId="0" borderId="0" xfId="0" applyNumberFormat="1" applyFont="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0" fontId="0" fillId="0" borderId="3" xfId="0" applyBorder="1"/>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49" xfId="0" applyNumberFormat="1" applyFont="1" applyFill="1" applyBorder="1" applyAlignment="1">
      <alignment vertical="top" wrapText="1"/>
    </xf>
    <xf numFmtId="0" fontId="0" fillId="0" borderId="150" xfId="0" applyBorder="1"/>
    <xf numFmtId="0" fontId="0" fillId="0" borderId="151"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3" fillId="16" borderId="115" xfId="0" applyNumberFormat="1" applyFont="1" applyFill="1" applyBorder="1" applyAlignment="1">
      <alignment horizontal="left" vertical="center" wrapText="1"/>
    </xf>
    <xf numFmtId="0" fontId="45" fillId="17" borderId="101" xfId="0" applyFont="1" applyFill="1" applyBorder="1"/>
    <xf numFmtId="0" fontId="45" fillId="17" borderId="114"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1" xfId="0" applyNumberFormat="1" applyFont="1" applyFill="1" applyBorder="1" applyAlignment="1">
      <alignment horizontal="center" wrapText="1"/>
    </xf>
    <xf numFmtId="0" fontId="0" fillId="0" borderId="33" xfId="0" applyBorder="1"/>
    <xf numFmtId="0" fontId="0" fillId="0" borderId="138" xfId="0" applyBorder="1"/>
    <xf numFmtId="164" fontId="39" fillId="14" borderId="122" xfId="0" applyNumberFormat="1" applyFont="1" applyFill="1" applyBorder="1" applyAlignment="1">
      <alignment horizontal="center" wrapText="1"/>
    </xf>
    <xf numFmtId="0" fontId="0" fillId="0" borderId="123" xfId="0" applyBorder="1"/>
    <xf numFmtId="0" fontId="0" fillId="0" borderId="139" xfId="0" applyBorder="1"/>
    <xf numFmtId="164" fontId="13" fillId="0" borderId="0" xfId="0" applyNumberFormat="1" applyFont="1" applyAlignment="1">
      <alignment horizontal="left"/>
    </xf>
    <xf numFmtId="164" fontId="18" fillId="6" borderId="121" xfId="0" applyNumberFormat="1" applyFont="1" applyFill="1" applyBorder="1" applyAlignment="1">
      <alignment horizontal="left" vertical="center" wrapText="1"/>
    </xf>
    <xf numFmtId="164" fontId="18" fillId="6" borderId="122" xfId="0" applyNumberFormat="1" applyFont="1" applyFill="1" applyBorder="1" applyAlignment="1">
      <alignment horizontal="left" vertical="center" wrapText="1"/>
    </xf>
    <xf numFmtId="164" fontId="22" fillId="16" borderId="140" xfId="0" applyNumberFormat="1" applyFont="1" applyFill="1" applyBorder="1" applyAlignment="1">
      <alignment vertical="center"/>
    </xf>
    <xf numFmtId="164" fontId="22" fillId="16" borderId="128" xfId="0" applyNumberFormat="1" applyFont="1" applyFill="1" applyBorder="1" applyAlignment="1">
      <alignment vertical="center"/>
    </xf>
    <xf numFmtId="164" fontId="22" fillId="16" borderId="129" xfId="0" applyNumberFormat="1" applyFont="1" applyFill="1" applyBorder="1" applyAlignment="1">
      <alignment vertical="center"/>
    </xf>
    <xf numFmtId="164" fontId="19" fillId="6" borderId="131" xfId="0" applyNumberFormat="1" applyFont="1" applyFill="1" applyBorder="1"/>
    <xf numFmtId="0" fontId="0" fillId="0" borderId="34" xfId="0" applyBorder="1"/>
    <xf numFmtId="0" fontId="0" fillId="0" borderId="131" xfId="0" applyBorder="1"/>
    <xf numFmtId="164" fontId="18" fillId="13" borderId="37" xfId="0" applyNumberFormat="1" applyFont="1" applyFill="1" applyBorder="1" applyAlignment="1">
      <alignment horizontal="left" vertical="top" wrapText="1"/>
    </xf>
    <xf numFmtId="0" fontId="0" fillId="0" borderId="44" xfId="0" applyBorder="1"/>
    <xf numFmtId="164" fontId="18" fillId="13" borderId="73" xfId="0" applyNumberFormat="1" applyFont="1" applyFill="1" applyBorder="1" applyAlignment="1">
      <alignment horizontal="left" vertical="top" wrapText="1"/>
    </xf>
    <xf numFmtId="0" fontId="0" fillId="0" borderId="141" xfId="0" applyBorder="1"/>
    <xf numFmtId="164" fontId="18" fillId="13" borderId="67" xfId="0" applyNumberFormat="1" applyFont="1" applyFill="1" applyBorder="1" applyAlignment="1">
      <alignment horizontal="left" vertical="top" wrapText="1"/>
    </xf>
    <xf numFmtId="0" fontId="0" fillId="0" borderId="132" xfId="0" applyBorder="1"/>
    <xf numFmtId="0" fontId="0" fillId="0" borderId="142"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35" xfId="0" applyNumberFormat="1" applyFont="1" applyFill="1" applyBorder="1" applyAlignment="1">
      <alignment horizontal="left" vertical="top" wrapText="1"/>
    </xf>
    <xf numFmtId="0" fontId="0" fillId="0" borderId="143" xfId="0" applyBorder="1"/>
    <xf numFmtId="164" fontId="22" fillId="16" borderId="152" xfId="0" applyNumberFormat="1" applyFont="1" applyFill="1" applyBorder="1" applyAlignment="1">
      <alignment horizontal="left" vertical="center"/>
    </xf>
    <xf numFmtId="164" fontId="22" fillId="16" borderId="44" xfId="0" applyNumberFormat="1" applyFont="1" applyFill="1" applyBorder="1" applyAlignment="1">
      <alignment horizontal="left" vertical="center"/>
    </xf>
    <xf numFmtId="164" fontId="18" fillId="13" borderId="18" xfId="0" applyNumberFormat="1" applyFont="1" applyFill="1" applyBorder="1" applyAlignment="1">
      <alignment horizontal="left" vertical="top" wrapText="1"/>
    </xf>
    <xf numFmtId="0" fontId="0" fillId="0" borderId="48" xfId="0" applyBorder="1"/>
    <xf numFmtId="0" fontId="0" fillId="0" borderId="144" xfId="0" applyBorder="1"/>
    <xf numFmtId="164" fontId="18" fillId="13" borderId="145" xfId="0" applyNumberFormat="1" applyFont="1" applyFill="1" applyBorder="1" applyAlignment="1">
      <alignment horizontal="left" vertical="top" wrapText="1"/>
    </xf>
    <xf numFmtId="0" fontId="0" fillId="0" borderId="136" xfId="0" applyBorder="1"/>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6" xfId="0" applyNumberFormat="1" applyFont="1" applyBorder="1" applyAlignment="1">
      <alignment horizontal="left" vertical="top" wrapText="1"/>
    </xf>
    <xf numFmtId="0" fontId="0" fillId="0" borderId="147" xfId="0" applyBorder="1"/>
    <xf numFmtId="0" fontId="13" fillId="0" borderId="0" xfId="0" applyFont="1"/>
    <xf numFmtId="164" fontId="35" fillId="0" borderId="71" xfId="0" applyNumberFormat="1" applyFont="1" applyBorder="1" applyAlignment="1">
      <alignment horizontal="left" vertical="top" wrapText="1"/>
    </xf>
    <xf numFmtId="0" fontId="0" fillId="0" borderId="72" xfId="0" applyBorder="1"/>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showRuler="0" topLeftCell="A8" zoomScaleNormal="100" zoomScaleSheetLayoutView="85" workbookViewId="0">
      <selection activeCell="F12" sqref="F12"/>
    </sheetView>
  </sheetViews>
  <sheetFormatPr baseColWidth="10" defaultColWidth="9.1796875" defaultRowHeight="12.5" x14ac:dyDescent="0.25"/>
  <cols>
    <col min="1" max="1" width="0.81640625" style="1" customWidth="1"/>
    <col min="2" max="2" width="27.81640625" style="329" customWidth="1"/>
    <col min="3" max="3" width="7.81640625" style="329" customWidth="1"/>
    <col min="4" max="7" width="13.81640625" style="329" customWidth="1"/>
    <col min="8" max="9" width="16.1796875" style="329" customWidth="1"/>
    <col min="10" max="1025" width="6.1796875" style="329"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26"/>
      <c r="E9" s="326"/>
      <c r="F9" s="326"/>
      <c r="G9" s="326"/>
      <c r="H9" s="326"/>
      <c r="I9" s="326"/>
    </row>
    <row r="10" spans="1:10" ht="15" customHeight="1" x14ac:dyDescent="0.35">
      <c r="A10" s="9"/>
      <c r="B10" s="189"/>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351" t="str">
        <f>"Pfandbriefe outstanding and their cover"</f>
        <v>Pfandbriefe outstanding and their cover</v>
      </c>
    </row>
    <row r="17" spans="1:9" ht="15" customHeight="1" x14ac:dyDescent="0.35">
      <c r="A17" s="9"/>
      <c r="B17" s="351" t="str">
        <f>UebInstitutQuartal</f>
        <v>4. Quarter 2024</v>
      </c>
    </row>
    <row r="18" spans="1:9" ht="21" customHeight="1" x14ac:dyDescent="0.35">
      <c r="A18" s="9"/>
    </row>
    <row r="19" spans="1:9" s="8" customFormat="1" ht="14" customHeight="1" x14ac:dyDescent="0.35">
      <c r="A19" s="15">
        <v>0</v>
      </c>
      <c r="B19" s="308" t="s">
        <v>4</v>
      </c>
      <c r="C19" s="308"/>
      <c r="D19" s="385" t="s">
        <v>5</v>
      </c>
      <c r="E19" s="386"/>
      <c r="F19" s="385" t="s">
        <v>6</v>
      </c>
      <c r="G19" s="386"/>
      <c r="H19" s="385" t="s">
        <v>7</v>
      </c>
      <c r="I19" s="387"/>
    </row>
    <row r="20" spans="1:9" s="8" customFormat="1" ht="15" customHeight="1" x14ac:dyDescent="0.35">
      <c r="A20" s="15">
        <v>0</v>
      </c>
      <c r="B20" s="309"/>
      <c r="C20" s="310"/>
      <c r="D20" s="16" t="str">
        <f>AktQuartKurz&amp;" "&amp;AktJahr</f>
        <v>Q4 2024</v>
      </c>
      <c r="E20" s="17" t="str">
        <f>AktQuartKurz&amp;" "&amp;(AktJahr-1)</f>
        <v>Q4 2023</v>
      </c>
      <c r="F20" s="18" t="str">
        <f>D20</f>
        <v>Q4 2024</v>
      </c>
      <c r="G20" s="17" t="str">
        <f>E20</f>
        <v>Q4 2023</v>
      </c>
      <c r="H20" s="18" t="str">
        <f>D20</f>
        <v>Q4 2024</v>
      </c>
      <c r="I20" s="17" t="str">
        <f>E20</f>
        <v>Q4 2023</v>
      </c>
    </row>
    <row r="21" spans="1:9" ht="15" customHeight="1" x14ac:dyDescent="0.25">
      <c r="A21" s="15">
        <v>0</v>
      </c>
      <c r="B21" s="352" t="s">
        <v>8</v>
      </c>
      <c r="C21" s="344" t="s">
        <v>9</v>
      </c>
      <c r="D21" s="337">
        <v>35156.6</v>
      </c>
      <c r="E21" s="311">
        <v>35241.300000000003</v>
      </c>
      <c r="F21" s="337">
        <v>34145</v>
      </c>
      <c r="G21" s="311">
        <v>33368</v>
      </c>
      <c r="H21" s="337">
        <v>32058.400000000001</v>
      </c>
      <c r="I21" s="311">
        <v>30922.5</v>
      </c>
    </row>
    <row r="22" spans="1:9" ht="15" customHeight="1" x14ac:dyDescent="0.25">
      <c r="A22" s="15">
        <v>0</v>
      </c>
      <c r="B22" s="344" t="s">
        <v>10</v>
      </c>
      <c r="C22" s="344" t="s">
        <v>9</v>
      </c>
      <c r="D22" s="337">
        <v>0</v>
      </c>
      <c r="E22" s="311">
        <v>0</v>
      </c>
      <c r="F22" s="337">
        <v>0</v>
      </c>
      <c r="G22" s="311">
        <v>0</v>
      </c>
      <c r="H22" s="337">
        <v>0</v>
      </c>
      <c r="I22" s="311">
        <v>0</v>
      </c>
    </row>
    <row r="23" spans="1:9" ht="15" customHeight="1" x14ac:dyDescent="0.25">
      <c r="A23" s="15">
        <v>0</v>
      </c>
      <c r="B23" s="312" t="s">
        <v>11</v>
      </c>
      <c r="C23" s="312" t="str">
        <f>C21</f>
        <v>(€ mn.)</v>
      </c>
      <c r="D23" s="313">
        <v>37314.9</v>
      </c>
      <c r="E23" s="314">
        <v>37551.199999999997</v>
      </c>
      <c r="F23" s="313">
        <v>37498.800000000003</v>
      </c>
      <c r="G23" s="314">
        <v>36958</v>
      </c>
      <c r="H23" s="313">
        <v>34971.9</v>
      </c>
      <c r="I23" s="314">
        <v>34130.9</v>
      </c>
    </row>
    <row r="24" spans="1:9" ht="15" customHeight="1" x14ac:dyDescent="0.25">
      <c r="A24" s="15">
        <v>0</v>
      </c>
      <c r="B24" s="315" t="s">
        <v>10</v>
      </c>
      <c r="C24" s="315" t="str">
        <f>C21</f>
        <v>(€ mn.)</v>
      </c>
      <c r="D24" s="316">
        <v>0</v>
      </c>
      <c r="E24" s="317">
        <v>0</v>
      </c>
      <c r="F24" s="316">
        <v>0</v>
      </c>
      <c r="G24" s="317">
        <v>0</v>
      </c>
      <c r="H24" s="316">
        <v>0</v>
      </c>
      <c r="I24" s="317">
        <v>0</v>
      </c>
    </row>
    <row r="25" spans="1:9" ht="15" customHeight="1" x14ac:dyDescent="0.25">
      <c r="A25" s="15">
        <v>0</v>
      </c>
      <c r="B25" s="344" t="s">
        <v>12</v>
      </c>
      <c r="C25" s="344" t="str">
        <f>C21</f>
        <v>(€ mn.)</v>
      </c>
      <c r="D25" s="337">
        <f t="shared" ref="D25:I25" si="0">D23-D21</f>
        <v>2158.3000000000029</v>
      </c>
      <c r="E25" s="311">
        <f t="shared" si="0"/>
        <v>2309.8999999999942</v>
      </c>
      <c r="F25" s="337">
        <f t="shared" si="0"/>
        <v>3353.8000000000029</v>
      </c>
      <c r="G25" s="311">
        <f t="shared" si="0"/>
        <v>3590</v>
      </c>
      <c r="H25" s="337">
        <f t="shared" si="0"/>
        <v>2913.5</v>
      </c>
      <c r="I25" s="311">
        <f t="shared" si="0"/>
        <v>3208.4000000000015</v>
      </c>
    </row>
    <row r="26" spans="1:9" ht="15" customHeight="1" x14ac:dyDescent="0.25">
      <c r="A26" s="15">
        <v>0</v>
      </c>
      <c r="B26" s="388" t="s">
        <v>13</v>
      </c>
      <c r="C26" s="388"/>
      <c r="D26" s="316">
        <f t="shared" ref="D26:I26" si="1">IF(D21=0,0,100*D25/D21)</f>
        <v>6.1391033262602273</v>
      </c>
      <c r="E26" s="317">
        <f t="shared" si="1"/>
        <v>6.5545255140984979</v>
      </c>
      <c r="F26" s="316">
        <f t="shared" si="1"/>
        <v>9.8222287304144178</v>
      </c>
      <c r="G26" s="317">
        <f t="shared" si="1"/>
        <v>10.758810836729801</v>
      </c>
      <c r="H26" s="316">
        <f t="shared" si="1"/>
        <v>9.0881017143712715</v>
      </c>
      <c r="I26" s="317">
        <f t="shared" si="1"/>
        <v>10.375616460506107</v>
      </c>
    </row>
    <row r="27" spans="1:9" ht="15" customHeight="1" x14ac:dyDescent="0.25">
      <c r="A27" s="15"/>
      <c r="B27" s="321" t="s">
        <v>14</v>
      </c>
      <c r="C27" s="344" t="str">
        <f>C23</f>
        <v>(€ mn.)</v>
      </c>
      <c r="D27" s="337">
        <v>1264.4000000000001</v>
      </c>
      <c r="E27" s="311">
        <v>1274</v>
      </c>
      <c r="F27" s="337">
        <v>682.9</v>
      </c>
      <c r="G27" s="311">
        <v>667.4</v>
      </c>
      <c r="H27" s="322"/>
      <c r="I27" s="323"/>
    </row>
    <row r="28" spans="1:9" ht="15" customHeight="1" x14ac:dyDescent="0.25">
      <c r="A28" s="15"/>
      <c r="B28" s="321" t="s">
        <v>15</v>
      </c>
      <c r="C28" s="344" t="str">
        <f>C24</f>
        <v>(€ mn.)</v>
      </c>
      <c r="D28" s="337">
        <v>0</v>
      </c>
      <c r="E28" s="311">
        <v>0</v>
      </c>
      <c r="F28" s="337">
        <v>0</v>
      </c>
      <c r="G28" s="311">
        <v>0</v>
      </c>
      <c r="H28" s="324"/>
      <c r="I28" s="324"/>
    </row>
    <row r="29" spans="1:9" ht="15" customHeight="1" x14ac:dyDescent="0.25">
      <c r="A29" s="15"/>
      <c r="B29" s="321" t="s">
        <v>16</v>
      </c>
      <c r="C29" s="344" t="str">
        <f>C25</f>
        <v>(€ mn.)</v>
      </c>
      <c r="D29" s="316">
        <v>893.9</v>
      </c>
      <c r="E29" s="317">
        <v>1035.9000000000001</v>
      </c>
      <c r="F29" s="316">
        <v>2670.9</v>
      </c>
      <c r="G29" s="317">
        <v>2922.6</v>
      </c>
      <c r="H29" s="324"/>
      <c r="I29" s="324"/>
    </row>
    <row r="30" spans="1:9" ht="12" customHeight="1" x14ac:dyDescent="0.35">
      <c r="A30" s="9"/>
      <c r="B30" s="344"/>
      <c r="C30" s="344"/>
      <c r="D30" s="20"/>
      <c r="E30" s="318"/>
      <c r="F30" s="20"/>
      <c r="G30" s="318"/>
      <c r="H30" s="20"/>
      <c r="I30" s="318"/>
    </row>
    <row r="31" spans="1:9" ht="30" customHeight="1" x14ac:dyDescent="0.35">
      <c r="A31" s="9"/>
      <c r="B31" s="23" t="s">
        <v>17</v>
      </c>
      <c r="C31" s="319" t="str">
        <f>C21</f>
        <v>(€ mn.)</v>
      </c>
      <c r="D31" s="24">
        <v>2158.3000000000002</v>
      </c>
      <c r="E31" s="25">
        <v>2309.9</v>
      </c>
      <c r="F31" s="24">
        <v>3353.8</v>
      </c>
      <c r="G31" s="25">
        <v>3590</v>
      </c>
      <c r="H31" s="26"/>
      <c r="I31" s="27"/>
    </row>
    <row r="32" spans="1:9" ht="15" customHeight="1" x14ac:dyDescent="0.25">
      <c r="A32" s="15">
        <v>0</v>
      </c>
      <c r="B32" s="388" t="s">
        <v>13</v>
      </c>
      <c r="C32" s="388"/>
      <c r="D32" s="316">
        <f>IF(D21=0,0,100*D31/D21)</f>
        <v>6.1391033262602193</v>
      </c>
      <c r="E32" s="317">
        <f>IF(E21=0,0,100*E31/E21)</f>
        <v>6.5545255140985148</v>
      </c>
      <c r="F32" s="316">
        <f>IF(F21=0,0,100*F31/F21)</f>
        <v>9.8222287304144089</v>
      </c>
      <c r="G32" s="317">
        <f>IF(G21=0,0,100*G31/G21)</f>
        <v>10.758810836729801</v>
      </c>
      <c r="H32" s="320"/>
      <c r="I32" s="320"/>
    </row>
    <row r="33" spans="1:9" ht="12" customHeight="1" x14ac:dyDescent="0.35">
      <c r="A33" s="9"/>
      <c r="B33" s="344" t="str">
        <f>FnRwbBerH</f>
        <v>* The dynamic approach was used for calculating the risk-adjusted net present value" according to section 5 para. 1 no. 2 of the Net Present Value Regulation (PfandBarwertV).</v>
      </c>
      <c r="C33" s="344"/>
      <c r="D33" s="22"/>
      <c r="E33" s="22"/>
      <c r="F33" s="22"/>
      <c r="G33" s="22"/>
      <c r="H33" s="22"/>
      <c r="I33" s="22"/>
    </row>
    <row r="34" spans="1:9" ht="20.149999999999999" customHeight="1" x14ac:dyDescent="0.35">
      <c r="B34" s="8"/>
      <c r="C34" s="8"/>
      <c r="D34" s="8"/>
      <c r="E34" s="8"/>
      <c r="F34" s="8"/>
      <c r="G34" s="8"/>
      <c r="H34" s="8"/>
      <c r="I34" s="8"/>
    </row>
    <row r="35" spans="1:9" s="8" customFormat="1" ht="14" customHeight="1" x14ac:dyDescent="0.35">
      <c r="A35" s="15">
        <v>1</v>
      </c>
      <c r="B35" s="308" t="s">
        <v>4</v>
      </c>
      <c r="C35" s="308"/>
      <c r="D35" s="385" t="s">
        <v>5</v>
      </c>
      <c r="E35" s="386"/>
      <c r="F35" s="385" t="s">
        <v>6</v>
      </c>
      <c r="G35" s="386"/>
      <c r="H35" s="385" t="s">
        <v>7</v>
      </c>
      <c r="I35" s="387"/>
    </row>
    <row r="36" spans="1:9" ht="15" customHeight="1" x14ac:dyDescent="0.25">
      <c r="A36" s="15">
        <v>1</v>
      </c>
      <c r="B36" s="309"/>
      <c r="C36" s="310"/>
      <c r="D36" s="16" t="str">
        <f>AktQuartKurz&amp;" "&amp;AktJahr</f>
        <v>Q4 2024</v>
      </c>
      <c r="E36" s="17" t="str">
        <f>AktQuartKurz&amp;" "&amp;(AktJahr-1)</f>
        <v>Q4 2023</v>
      </c>
      <c r="F36" s="18" t="str">
        <f>D36</f>
        <v>Q4 2024</v>
      </c>
      <c r="G36" s="17" t="str">
        <f>E36</f>
        <v>Q4 2023</v>
      </c>
      <c r="H36" s="18" t="str">
        <f>D36</f>
        <v>Q4 2024</v>
      </c>
      <c r="I36" s="17" t="str">
        <f>E36</f>
        <v>Q4 2023</v>
      </c>
    </row>
    <row r="37" spans="1:9" ht="15" customHeight="1" x14ac:dyDescent="0.25">
      <c r="A37" s="15">
        <v>1</v>
      </c>
      <c r="B37" s="352" t="s">
        <v>18</v>
      </c>
      <c r="C37" s="344" t="str">
        <f>C27</f>
        <v>(€ mn.)</v>
      </c>
      <c r="D37" s="337">
        <v>1158.3</v>
      </c>
      <c r="E37" s="311">
        <v>1226.3</v>
      </c>
      <c r="F37" s="337">
        <v>1292.5</v>
      </c>
      <c r="G37" s="311">
        <v>1359</v>
      </c>
      <c r="H37" s="337">
        <v>1217.7</v>
      </c>
      <c r="I37" s="311">
        <v>1256.7</v>
      </c>
    </row>
    <row r="38" spans="1:9" s="8" customFormat="1" ht="15" customHeight="1" x14ac:dyDescent="0.35">
      <c r="A38" s="15">
        <v>1</v>
      </c>
      <c r="B38" s="344" t="s">
        <v>10</v>
      </c>
      <c r="C38" s="344" t="str">
        <f>C37</f>
        <v>(€ mn.)</v>
      </c>
      <c r="D38" s="337">
        <v>0</v>
      </c>
      <c r="E38" s="311">
        <v>0</v>
      </c>
      <c r="F38" s="337">
        <v>0</v>
      </c>
      <c r="G38" s="311">
        <v>0</v>
      </c>
      <c r="H38" s="337">
        <v>0</v>
      </c>
      <c r="I38" s="311">
        <v>0</v>
      </c>
    </row>
    <row r="39" spans="1:9" ht="15" customHeight="1" x14ac:dyDescent="0.25">
      <c r="A39" s="15">
        <v>1</v>
      </c>
      <c r="B39" s="312" t="s">
        <v>11</v>
      </c>
      <c r="C39" s="312" t="str">
        <f>C37</f>
        <v>(€ mn.)</v>
      </c>
      <c r="D39" s="313">
        <v>1267.3</v>
      </c>
      <c r="E39" s="314">
        <v>1375.9</v>
      </c>
      <c r="F39" s="313">
        <v>1460.5</v>
      </c>
      <c r="G39" s="314">
        <v>1531.6</v>
      </c>
      <c r="H39" s="313">
        <v>1320.2</v>
      </c>
      <c r="I39" s="314">
        <v>1360.8</v>
      </c>
    </row>
    <row r="40" spans="1:9" ht="15" customHeight="1" x14ac:dyDescent="0.25">
      <c r="A40" s="15">
        <v>1</v>
      </c>
      <c r="B40" s="315" t="s">
        <v>10</v>
      </c>
      <c r="C40" s="315" t="str">
        <f>C37</f>
        <v>(€ mn.)</v>
      </c>
      <c r="D40" s="316">
        <v>0</v>
      </c>
      <c r="E40" s="317">
        <v>0</v>
      </c>
      <c r="F40" s="316">
        <v>14.2</v>
      </c>
      <c r="G40" s="317">
        <v>14.4</v>
      </c>
      <c r="H40" s="316">
        <v>9.3000000000000007</v>
      </c>
      <c r="I40" s="317">
        <v>7.3</v>
      </c>
    </row>
    <row r="41" spans="1:9" ht="15" customHeight="1" x14ac:dyDescent="0.25">
      <c r="A41" s="15">
        <v>1</v>
      </c>
      <c r="B41" s="344" t="s">
        <v>12</v>
      </c>
      <c r="C41" s="344" t="str">
        <f>C37</f>
        <v>(€ mn.)</v>
      </c>
      <c r="D41" s="337">
        <f t="shared" ref="D41:I41" si="2">D39-D37</f>
        <v>109</v>
      </c>
      <c r="E41" s="311">
        <f t="shared" si="2"/>
        <v>149.60000000000014</v>
      </c>
      <c r="F41" s="337">
        <f t="shared" si="2"/>
        <v>168</v>
      </c>
      <c r="G41" s="311">
        <f t="shared" si="2"/>
        <v>172.59999999999991</v>
      </c>
      <c r="H41" s="337">
        <f t="shared" si="2"/>
        <v>102.5</v>
      </c>
      <c r="I41" s="311">
        <f t="shared" si="2"/>
        <v>104.09999999999991</v>
      </c>
    </row>
    <row r="42" spans="1:9" ht="15" customHeight="1" x14ac:dyDescent="0.25">
      <c r="A42" s="15">
        <v>1</v>
      </c>
      <c r="B42" s="388" t="s">
        <v>13</v>
      </c>
      <c r="C42" s="388"/>
      <c r="D42" s="316">
        <f t="shared" ref="D42:I42" si="3">IF(D37=0,0,100*D41/D37)</f>
        <v>9.4103427436760771</v>
      </c>
      <c r="E42" s="317">
        <f t="shared" si="3"/>
        <v>12.199298703416794</v>
      </c>
      <c r="F42" s="316">
        <f t="shared" si="3"/>
        <v>12.998065764023211</v>
      </c>
      <c r="G42" s="317">
        <f t="shared" si="3"/>
        <v>12.70051508462104</v>
      </c>
      <c r="H42" s="316">
        <f t="shared" si="3"/>
        <v>8.4175084175084169</v>
      </c>
      <c r="I42" s="317">
        <f t="shared" si="3"/>
        <v>8.2835999045118083</v>
      </c>
    </row>
    <row r="43" spans="1:9" ht="15" customHeight="1" x14ac:dyDescent="0.25">
      <c r="A43" s="15"/>
      <c r="B43" s="321" t="s">
        <v>14</v>
      </c>
      <c r="C43" s="344" t="str">
        <f>C39</f>
        <v>(€ mn.)</v>
      </c>
      <c r="D43" s="337">
        <v>45.5</v>
      </c>
      <c r="E43" s="311">
        <v>47.9</v>
      </c>
      <c r="F43" s="337">
        <v>25.8</v>
      </c>
      <c r="G43" s="311">
        <v>27.2</v>
      </c>
      <c r="H43" s="322"/>
      <c r="I43" s="323"/>
    </row>
    <row r="44" spans="1:9" ht="15" customHeight="1" x14ac:dyDescent="0.25">
      <c r="A44" s="15"/>
      <c r="B44" s="321" t="s">
        <v>15</v>
      </c>
      <c r="C44" s="344" t="str">
        <f>C40</f>
        <v>(€ mn.)</v>
      </c>
      <c r="D44" s="337">
        <v>0</v>
      </c>
      <c r="E44" s="311">
        <v>0</v>
      </c>
      <c r="F44" s="337">
        <v>0</v>
      </c>
      <c r="G44" s="311">
        <v>0</v>
      </c>
      <c r="H44" s="324"/>
      <c r="I44" s="324"/>
    </row>
    <row r="45" spans="1:9" ht="15" customHeight="1" x14ac:dyDescent="0.25">
      <c r="A45" s="15"/>
      <c r="B45" s="321" t="s">
        <v>16</v>
      </c>
      <c r="C45" s="344" t="str">
        <f>C41</f>
        <v>(€ mn.)</v>
      </c>
      <c r="D45" s="316">
        <v>63.5</v>
      </c>
      <c r="E45" s="317">
        <v>101.7</v>
      </c>
      <c r="F45" s="316">
        <v>142.19999999999999</v>
      </c>
      <c r="G45" s="317">
        <v>145.5</v>
      </c>
      <c r="H45" s="324"/>
      <c r="I45" s="324"/>
    </row>
    <row r="46" spans="1:9" ht="12" customHeight="1" x14ac:dyDescent="0.35">
      <c r="A46" s="9"/>
      <c r="B46" s="344"/>
      <c r="C46" s="344"/>
      <c r="D46" s="20"/>
      <c r="E46" s="318"/>
      <c r="F46" s="20"/>
      <c r="G46" s="318"/>
      <c r="H46" s="20"/>
      <c r="I46" s="318"/>
    </row>
    <row r="47" spans="1:9" ht="30" customHeight="1" x14ac:dyDescent="0.35">
      <c r="A47" s="9"/>
      <c r="B47" s="23" t="s">
        <v>17</v>
      </c>
      <c r="C47" s="319" t="str">
        <f>C37</f>
        <v>(€ mn.)</v>
      </c>
      <c r="D47" s="24">
        <v>109</v>
      </c>
      <c r="E47" s="25">
        <v>149.69999999999999</v>
      </c>
      <c r="F47" s="24">
        <v>168</v>
      </c>
      <c r="G47" s="25">
        <v>172.7</v>
      </c>
      <c r="H47" s="26"/>
      <c r="I47" s="27"/>
    </row>
    <row r="48" spans="1:9" ht="15" customHeight="1" x14ac:dyDescent="0.25">
      <c r="A48" s="15">
        <v>0</v>
      </c>
      <c r="B48" s="388" t="s">
        <v>13</v>
      </c>
      <c r="C48" s="388"/>
      <c r="D48" s="316">
        <f>IF(D37=0,0,100*D47/D37)</f>
        <v>9.4103427436760771</v>
      </c>
      <c r="E48" s="317">
        <f>IF(E37=0,0,100*E47/E37)</f>
        <v>12.207453314849547</v>
      </c>
      <c r="F48" s="316">
        <f>IF(F37=0,0,100*F47/F37)</f>
        <v>12.998065764023211</v>
      </c>
      <c r="G48" s="317">
        <f>IF(G37=0,0,100*G47/G37)</f>
        <v>12.707873436350258</v>
      </c>
      <c r="H48" s="320"/>
      <c r="I48" s="320"/>
    </row>
    <row r="49" spans="1:10" s="8" customFormat="1" ht="12" customHeight="1" x14ac:dyDescent="0.35">
      <c r="A49" s="9"/>
      <c r="B49" s="344" t="str">
        <f>FnRwbBerO</f>
        <v>* The dynamic approach was used for calculating the risk-adjusted net present value" according to section 5 para. 1 no. 2 of the Net Present Value Regulation (PfandBarwertV).</v>
      </c>
      <c r="C49" s="344"/>
      <c r="D49" s="22"/>
      <c r="E49" s="22"/>
      <c r="F49" s="22"/>
      <c r="G49" s="22"/>
      <c r="H49" s="22"/>
      <c r="I49" s="22"/>
    </row>
    <row r="50" spans="1:10" s="8" customFormat="1" ht="20.149999999999999" customHeight="1" x14ac:dyDescent="0.35">
      <c r="A50" s="9"/>
    </row>
    <row r="51" spans="1:10" s="8" customFormat="1" ht="12.75" customHeight="1" x14ac:dyDescent="0.35">
      <c r="B51" s="389"/>
      <c r="C51" s="384"/>
      <c r="D51" s="384"/>
      <c r="E51" s="384"/>
      <c r="F51" s="384"/>
      <c r="G51" s="384"/>
      <c r="H51" s="384"/>
    </row>
    <row r="52" spans="1:10" s="8" customFormat="1" ht="12" customHeight="1" x14ac:dyDescent="0.35">
      <c r="A52" s="30"/>
    </row>
    <row r="53" spans="1:10" ht="15" customHeight="1" x14ac:dyDescent="0.35">
      <c r="B53" s="344" t="s">
        <v>19</v>
      </c>
      <c r="C53" s="338"/>
      <c r="D53" s="28"/>
      <c r="E53" s="343"/>
      <c r="F53" s="343"/>
      <c r="G53" s="345"/>
      <c r="H53" s="345"/>
      <c r="I53" s="340"/>
      <c r="J53" s="339"/>
    </row>
    <row r="54" spans="1:10" ht="24" customHeight="1" x14ac:dyDescent="0.25">
      <c r="B54" s="391" t="s">
        <v>20</v>
      </c>
      <c r="C54" s="383"/>
      <c r="D54" s="383"/>
      <c r="E54" s="383"/>
      <c r="F54" s="383"/>
      <c r="G54" s="383"/>
      <c r="H54" s="383"/>
      <c r="I54" s="383"/>
    </row>
    <row r="55" spans="1:10" ht="36" customHeight="1" x14ac:dyDescent="0.25">
      <c r="B55" s="391" t="s">
        <v>21</v>
      </c>
      <c r="C55" s="383"/>
      <c r="D55" s="383"/>
      <c r="E55" s="383"/>
      <c r="F55" s="383"/>
      <c r="G55" s="383"/>
      <c r="H55" s="383"/>
      <c r="I55" s="383"/>
      <c r="J55" s="339"/>
    </row>
    <row r="56" spans="1:10" ht="15" customHeight="1" x14ac:dyDescent="0.35">
      <c r="B56" s="344" t="s">
        <v>22</v>
      </c>
      <c r="C56" s="338"/>
      <c r="D56" s="28"/>
      <c r="E56" s="343"/>
      <c r="F56" s="343"/>
      <c r="G56" s="345"/>
      <c r="H56" s="345"/>
      <c r="I56" s="340"/>
      <c r="J56" s="339"/>
    </row>
    <row r="57" spans="1:10" x14ac:dyDescent="0.25">
      <c r="B57" s="344" t="s">
        <v>23</v>
      </c>
      <c r="C57" s="345"/>
      <c r="D57" s="345"/>
      <c r="E57" s="345"/>
      <c r="F57" s="345"/>
      <c r="G57" s="345"/>
      <c r="H57" s="345"/>
      <c r="I57" s="345"/>
      <c r="J57" s="339"/>
    </row>
    <row r="58" spans="1:10" s="8" customFormat="1" ht="15.5" x14ac:dyDescent="0.35">
      <c r="B58" s="389" t="s">
        <v>24</v>
      </c>
      <c r="C58" s="390"/>
      <c r="D58" s="345"/>
      <c r="E58" s="345"/>
      <c r="F58" s="345"/>
      <c r="G58" s="345"/>
      <c r="H58" s="345"/>
      <c r="I58" s="345"/>
      <c r="J58" s="339"/>
    </row>
    <row r="59" spans="1:10" s="8" customFormat="1" ht="15.5" x14ac:dyDescent="0.35">
      <c r="B59" s="344" t="s">
        <v>25</v>
      </c>
      <c r="C59" s="345"/>
      <c r="D59" s="345"/>
      <c r="E59" s="345"/>
      <c r="F59" s="345"/>
      <c r="G59" s="345"/>
      <c r="H59" s="345"/>
      <c r="I59" s="345"/>
      <c r="J59" s="339"/>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83"/>
      <c r="C64" s="383"/>
    </row>
    <row r="65" spans="2:9" ht="12" customHeight="1" x14ac:dyDescent="0.25"/>
    <row r="66" spans="2:9" ht="20.149999999999999" customHeight="1" x14ac:dyDescent="0.25"/>
    <row r="67" spans="2:9" s="8" customFormat="1" ht="14" customHeight="1" x14ac:dyDescent="0.35">
      <c r="D67" s="384"/>
      <c r="E67" s="384"/>
      <c r="F67" s="384"/>
      <c r="G67" s="384"/>
      <c r="H67" s="384"/>
      <c r="I67" s="384"/>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83"/>
      <c r="C74" s="383"/>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83"/>
      <c r="C80" s="383"/>
    </row>
    <row r="81" spans="2:10" ht="12" customHeight="1" x14ac:dyDescent="0.25"/>
    <row r="82" spans="2:10" ht="12.75" customHeight="1" x14ac:dyDescent="0.25"/>
    <row r="83" spans="2:10" s="29" customFormat="1" ht="12" customHeight="1" x14ac:dyDescent="0.2"/>
    <row r="84" spans="2:10" ht="15" customHeight="1" x14ac:dyDescent="0.25"/>
    <row r="85" spans="2:10" ht="24" customHeight="1" x14ac:dyDescent="0.25">
      <c r="B85" s="383"/>
      <c r="C85" s="383"/>
      <c r="D85" s="383"/>
      <c r="E85" s="383"/>
      <c r="F85" s="383"/>
      <c r="G85" s="383"/>
      <c r="H85" s="383"/>
      <c r="I85" s="383"/>
      <c r="J85" s="383"/>
    </row>
    <row r="86" spans="2:10" ht="36" customHeight="1" x14ac:dyDescent="0.25">
      <c r="B86" s="383"/>
      <c r="C86" s="383"/>
      <c r="D86" s="383"/>
      <c r="E86" s="383"/>
      <c r="F86" s="383"/>
      <c r="G86" s="383"/>
      <c r="H86" s="383"/>
      <c r="I86" s="383"/>
    </row>
    <row r="87" spans="2:10" ht="15" customHeight="1" x14ac:dyDescent="0.25"/>
  </sheetData>
  <mergeCells count="22">
    <mergeCell ref="B86:I86"/>
    <mergeCell ref="B85:J85"/>
    <mergeCell ref="D19:E19"/>
    <mergeCell ref="F19:G19"/>
    <mergeCell ref="H19:I19"/>
    <mergeCell ref="B26:C26"/>
    <mergeCell ref="B32:C32"/>
    <mergeCell ref="D35:E35"/>
    <mergeCell ref="F35:G35"/>
    <mergeCell ref="H35:I35"/>
    <mergeCell ref="B42:C42"/>
    <mergeCell ref="B48:C48"/>
    <mergeCell ref="B58:C58"/>
    <mergeCell ref="B51:H51"/>
    <mergeCell ref="B54:I54"/>
    <mergeCell ref="B55:I55"/>
    <mergeCell ref="B80:C80"/>
    <mergeCell ref="B64:C64"/>
    <mergeCell ref="D67:E67"/>
    <mergeCell ref="F67:G67"/>
    <mergeCell ref="H67:I67"/>
    <mergeCell ref="B74:C74"/>
  </mergeCells>
  <printOptions horizontalCentered="1"/>
  <pageMargins left="0.98402777777777795" right="0.39374999999999999" top="0.47222222222222199" bottom="0.47361111111111098" header="0.51180555555555496" footer="0.31527777777777799"/>
  <pageSetup paperSize="9" scale="59"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zoomScaleNormal="100" workbookViewId="0">
      <selection activeCell="G36" sqref="G36"/>
    </sheetView>
  </sheetViews>
  <sheetFormatPr baseColWidth="10" defaultColWidth="9.1796875" defaultRowHeight="12.5" x14ac:dyDescent="0.25"/>
  <cols>
    <col min="1" max="1" width="0.81640625" style="329" customWidth="1"/>
    <col min="2" max="2" width="11.54296875" style="329" hidden="1" customWidth="1"/>
    <col min="3" max="3" width="22.81640625" style="329" customWidth="1"/>
    <col min="4" max="4" width="8.81640625" style="329" customWidth="1"/>
    <col min="5" max="6" width="18.81640625" style="329" customWidth="1"/>
    <col min="7" max="7" width="16" style="329" customWidth="1"/>
    <col min="8" max="8" width="18.81640625" style="329" customWidth="1"/>
    <col min="9" max="11" width="16" style="329" customWidth="1"/>
    <col min="12" max="1027" width="8.81640625" style="329" customWidth="1"/>
  </cols>
  <sheetData>
    <row r="1" spans="2:11" ht="5.15" customHeight="1" x14ac:dyDescent="0.25"/>
    <row r="2" spans="2:11" ht="12.75" customHeight="1" x14ac:dyDescent="0.25">
      <c r="C2" s="12" t="s">
        <v>142</v>
      </c>
      <c r="D2" s="12"/>
      <c r="E2" s="12"/>
      <c r="F2" s="12"/>
      <c r="G2" s="326"/>
      <c r="H2" s="12"/>
      <c r="I2" s="326"/>
      <c r="J2" s="326"/>
      <c r="K2" s="326"/>
    </row>
    <row r="3" spans="2:11" ht="12.75" customHeight="1" x14ac:dyDescent="0.25">
      <c r="H3" s="326"/>
      <c r="I3" s="326"/>
      <c r="J3" s="326"/>
      <c r="K3" s="326"/>
    </row>
    <row r="4" spans="2:11" ht="12.75" customHeight="1" x14ac:dyDescent="0.25">
      <c r="C4" s="362" t="s">
        <v>143</v>
      </c>
      <c r="D4" s="12"/>
      <c r="E4" s="12"/>
      <c r="F4" s="326"/>
      <c r="G4" s="326"/>
      <c r="H4" s="326"/>
      <c r="I4" s="326"/>
      <c r="J4" s="326"/>
      <c r="K4" s="326"/>
    </row>
    <row r="5" spans="2:11" ht="15" customHeight="1" x14ac:dyDescent="0.25">
      <c r="C5" s="362" t="str">
        <f>UebInstitutQuartal</f>
        <v>4. Quarter 2024</v>
      </c>
      <c r="D5" s="326"/>
      <c r="E5" s="326"/>
      <c r="F5" s="326"/>
      <c r="G5" s="326"/>
      <c r="H5" s="326"/>
      <c r="I5" s="326"/>
      <c r="J5" s="326"/>
      <c r="K5" s="326"/>
    </row>
    <row r="6" spans="2:11" ht="12.75" customHeight="1" x14ac:dyDescent="0.25">
      <c r="C6" s="326"/>
      <c r="D6" s="326"/>
      <c r="E6" s="326"/>
      <c r="F6" s="326"/>
      <c r="G6" s="326"/>
      <c r="H6" s="326"/>
      <c r="I6" s="326"/>
      <c r="J6" s="326"/>
      <c r="K6" s="326"/>
    </row>
    <row r="7" spans="2:11" ht="15" customHeight="1" x14ac:dyDescent="0.3">
      <c r="C7" s="120"/>
      <c r="D7" s="21"/>
      <c r="E7" s="454" t="s">
        <v>144</v>
      </c>
      <c r="F7" s="455"/>
      <c r="G7" s="455"/>
      <c r="H7" s="455"/>
      <c r="I7" s="455"/>
      <c r="J7" s="455"/>
      <c r="K7" s="455"/>
    </row>
    <row r="8" spans="2:11" ht="12.75" customHeight="1" x14ac:dyDescent="0.25">
      <c r="C8" s="21"/>
      <c r="D8" s="21"/>
      <c r="E8" s="300" t="s">
        <v>54</v>
      </c>
      <c r="F8" s="440" t="s">
        <v>66</v>
      </c>
      <c r="G8" s="441"/>
      <c r="H8" s="441"/>
      <c r="I8" s="441"/>
      <c r="J8" s="441"/>
      <c r="K8" s="442"/>
    </row>
    <row r="9" spans="2:11" ht="25.5" customHeight="1" x14ac:dyDescent="0.25">
      <c r="C9" s="21"/>
      <c r="D9" s="21"/>
      <c r="E9" s="277"/>
      <c r="F9" s="456" t="s">
        <v>145</v>
      </c>
      <c r="G9" s="422"/>
      <c r="H9" s="450" t="s">
        <v>146</v>
      </c>
      <c r="I9" s="451"/>
      <c r="J9" s="447" t="s">
        <v>147</v>
      </c>
      <c r="K9" s="442"/>
    </row>
    <row r="10" spans="2:11" ht="12.75" customHeight="1" x14ac:dyDescent="0.25">
      <c r="C10" s="21"/>
      <c r="D10" s="21"/>
      <c r="E10" s="277"/>
      <c r="F10" s="445" t="s">
        <v>140</v>
      </c>
      <c r="G10" s="195" t="s">
        <v>66</v>
      </c>
      <c r="H10" s="452" t="s">
        <v>140</v>
      </c>
      <c r="I10" s="195" t="s">
        <v>66</v>
      </c>
      <c r="J10" s="452" t="s">
        <v>140</v>
      </c>
      <c r="K10" s="302" t="s">
        <v>66</v>
      </c>
    </row>
    <row r="11" spans="2:11" ht="57" customHeight="1" x14ac:dyDescent="0.25">
      <c r="C11" s="91"/>
      <c r="D11" s="91"/>
      <c r="E11" s="265"/>
      <c r="F11" s="446"/>
      <c r="G11" s="301" t="s">
        <v>141</v>
      </c>
      <c r="H11" s="453"/>
      <c r="I11" s="301" t="s">
        <v>141</v>
      </c>
      <c r="J11" s="453"/>
      <c r="K11" s="303" t="s">
        <v>141</v>
      </c>
    </row>
    <row r="12" spans="2:11" ht="12.75" customHeight="1" x14ac:dyDescent="0.25">
      <c r="B12" s="121"/>
      <c r="C12" s="122" t="s">
        <v>78</v>
      </c>
      <c r="D12" s="239" t="str">
        <f>AktQuartal</f>
        <v>4. Quarter</v>
      </c>
      <c r="E12" s="220" t="str">
        <f>Einheit_Waehrung</f>
        <v>€ mn.</v>
      </c>
      <c r="F12" s="221" t="str">
        <f>E12</f>
        <v>€ mn.</v>
      </c>
      <c r="G12" s="221" t="str">
        <f>E12</f>
        <v>€ mn.</v>
      </c>
      <c r="H12" s="221" t="str">
        <f>E12</f>
        <v>€ mn.</v>
      </c>
      <c r="I12" s="221" t="str">
        <f>E12</f>
        <v>€ mn.</v>
      </c>
      <c r="J12" s="221" t="str">
        <f>E12</f>
        <v>€ mn.</v>
      </c>
      <c r="K12" s="222" t="str">
        <f>E12</f>
        <v>€ mn.</v>
      </c>
    </row>
    <row r="13" spans="2:11" ht="12.75" customHeight="1" x14ac:dyDescent="0.25">
      <c r="B13" s="124" t="s">
        <v>79</v>
      </c>
      <c r="C13" s="69" t="s">
        <v>80</v>
      </c>
      <c r="D13" s="70" t="str">
        <f>"year "&amp;AktJahr</f>
        <v>year 2024</v>
      </c>
      <c r="E13" s="223">
        <v>0</v>
      </c>
      <c r="F13" s="71"/>
      <c r="G13" s="108">
        <v>0</v>
      </c>
      <c r="H13" s="71"/>
      <c r="I13" s="108">
        <v>0</v>
      </c>
      <c r="J13" s="71">
        <v>0</v>
      </c>
      <c r="K13" s="224">
        <v>0</v>
      </c>
    </row>
    <row r="14" spans="2:11" ht="12.75" customHeight="1" x14ac:dyDescent="0.25">
      <c r="B14" s="124"/>
      <c r="C14" s="46"/>
      <c r="D14" s="46" t="str">
        <f>"year "&amp;(AktJahr-1)</f>
        <v>year 2023</v>
      </c>
      <c r="E14" s="225">
        <v>14.36</v>
      </c>
      <c r="F14" s="110"/>
      <c r="G14" s="113">
        <v>0</v>
      </c>
      <c r="H14" s="110">
        <v>14.36</v>
      </c>
      <c r="I14" s="113">
        <v>0</v>
      </c>
      <c r="J14" s="110">
        <v>0</v>
      </c>
      <c r="K14" s="226">
        <v>0</v>
      </c>
    </row>
    <row r="15" spans="2:11" ht="12.75" customHeight="1" x14ac:dyDescent="0.25">
      <c r="B15" s="124" t="s">
        <v>81</v>
      </c>
      <c r="C15" s="69" t="s">
        <v>82</v>
      </c>
      <c r="D15" s="70" t="str">
        <f>$D$13</f>
        <v>year 2024</v>
      </c>
      <c r="E15" s="223">
        <v>0</v>
      </c>
      <c r="F15" s="71"/>
      <c r="G15" s="108">
        <v>0</v>
      </c>
      <c r="H15" s="71"/>
      <c r="I15" s="108">
        <v>0</v>
      </c>
      <c r="J15" s="71">
        <v>0</v>
      </c>
      <c r="K15" s="224">
        <v>0</v>
      </c>
    </row>
    <row r="16" spans="2:11" ht="12.75" customHeight="1" x14ac:dyDescent="0.25">
      <c r="B16" s="124"/>
      <c r="C16" s="46"/>
      <c r="D16" s="46" t="str">
        <f>$D$14</f>
        <v>year 2023</v>
      </c>
      <c r="E16" s="225">
        <v>14.36</v>
      </c>
      <c r="F16" s="110"/>
      <c r="G16" s="113">
        <v>0</v>
      </c>
      <c r="H16" s="110">
        <v>14.36</v>
      </c>
      <c r="I16" s="113">
        <v>0</v>
      </c>
      <c r="J16" s="110">
        <v>0</v>
      </c>
      <c r="K16" s="226">
        <v>0</v>
      </c>
    </row>
    <row r="17" spans="3:10" ht="12.75" customHeight="1" x14ac:dyDescent="0.25">
      <c r="C17" s="125" t="str">
        <f>IF(INT(AktJahrMonat)&gt;201503,"","Hinweis: Die detaillierten Weiteren Deckungswerte werden erst ab Q2 2014 erfasst; für die vorausgehenden Quartale liegen bislang keine geeigneten Daten vor.")</f>
        <v/>
      </c>
      <c r="D17" s="333"/>
      <c r="E17" s="333"/>
      <c r="F17" s="333"/>
      <c r="H17" s="333"/>
      <c r="J17" s="333"/>
    </row>
    <row r="18" spans="3:10" ht="12.75" customHeight="1" x14ac:dyDescent="0.25"/>
    <row r="19" spans="3:10" x14ac:dyDescent="0.25">
      <c r="C19" s="21"/>
    </row>
    <row r="21" spans="3:10" ht="12.75" customHeight="1" x14ac:dyDescent="0.25"/>
    <row r="22" spans="3:10" ht="12.75" customHeight="1" x14ac:dyDescent="0.25"/>
    <row r="23" spans="3:10" ht="12.75" customHeight="1" x14ac:dyDescent="0.25"/>
    <row r="24" spans="3:10" ht="12.75" customHeight="1" x14ac:dyDescent="0.25"/>
    <row r="25" spans="3:10" ht="12.75" customHeight="1" x14ac:dyDescent="0.25"/>
    <row r="26" spans="3:10" ht="12.75" customHeight="1" x14ac:dyDescent="0.25"/>
    <row r="27" spans="3:10" ht="12.75" customHeight="1" x14ac:dyDescent="0.25"/>
    <row r="28" spans="3:10" ht="12.75" customHeight="1" x14ac:dyDescent="0.25"/>
    <row r="29" spans="3:10" ht="12.75" customHeight="1" x14ac:dyDescent="0.25"/>
    <row r="30" spans="3:10" ht="12.75" customHeight="1" x14ac:dyDescent="0.25"/>
    <row r="31" spans="3:10" ht="12.75" customHeight="1" x14ac:dyDescent="0.25"/>
    <row r="32" spans="3: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K7"/>
    <mergeCell ref="F8:K8"/>
    <mergeCell ref="H9:I9"/>
    <mergeCell ref="F9:G9"/>
    <mergeCell ref="H10:H11"/>
    <mergeCell ref="F10:F11"/>
    <mergeCell ref="J10:J11"/>
    <mergeCell ref="J9:K9"/>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9" customWidth="1"/>
    <col min="2" max="2" width="11.54296875" style="329" hidden="1" customWidth="1"/>
    <col min="3" max="3" width="22.81640625" style="329" customWidth="1"/>
    <col min="4" max="4" width="8.81640625" style="329" customWidth="1"/>
    <col min="5" max="5" width="18.81640625" style="329" customWidth="1"/>
    <col min="6" max="6" width="16" style="329" customWidth="1"/>
    <col min="7" max="10" width="19.54296875" style="329" customWidth="1"/>
    <col min="11" max="1026" width="8.81640625" style="329" customWidth="1"/>
  </cols>
  <sheetData>
    <row r="1" spans="2:10" ht="5.15" customHeight="1" x14ac:dyDescent="0.25"/>
    <row r="2" spans="2:10" ht="12.75" customHeight="1" x14ac:dyDescent="0.25">
      <c r="C2" s="196" t="s">
        <v>134</v>
      </c>
      <c r="D2" s="12"/>
      <c r="E2" s="12"/>
      <c r="F2" s="326"/>
      <c r="G2" s="326"/>
      <c r="H2" s="326"/>
      <c r="I2" s="326"/>
      <c r="J2" s="326"/>
    </row>
    <row r="3" spans="2:10" ht="12.75" customHeight="1" x14ac:dyDescent="0.25">
      <c r="H3" s="326"/>
      <c r="I3" s="326"/>
      <c r="J3" s="326"/>
    </row>
    <row r="4" spans="2:10" ht="12.75" customHeight="1" x14ac:dyDescent="0.25">
      <c r="C4" s="334" t="s">
        <v>148</v>
      </c>
      <c r="D4" s="12"/>
      <c r="E4" s="12"/>
      <c r="F4" s="326"/>
      <c r="G4" s="326"/>
      <c r="H4" s="326"/>
      <c r="I4" s="326"/>
      <c r="J4" s="326"/>
    </row>
    <row r="5" spans="2:10" ht="15" customHeight="1" x14ac:dyDescent="0.25">
      <c r="C5" s="334" t="str">
        <f>UebInstitutQuartal</f>
        <v>4. Quarter 2024</v>
      </c>
      <c r="D5" s="326"/>
      <c r="E5" s="326"/>
      <c r="F5" s="326"/>
      <c r="G5" s="326"/>
      <c r="H5" s="326"/>
      <c r="I5" s="326"/>
      <c r="J5" s="326"/>
    </row>
    <row r="6" spans="2:10" ht="12.75" customHeight="1" x14ac:dyDescent="0.25">
      <c r="C6" s="326"/>
      <c r="D6" s="326"/>
      <c r="E6" s="326"/>
      <c r="F6" s="326"/>
      <c r="G6" s="326"/>
      <c r="H6" s="326"/>
      <c r="I6" s="326"/>
      <c r="J6" s="326"/>
    </row>
    <row r="7" spans="2:10" ht="15" customHeight="1" x14ac:dyDescent="0.3">
      <c r="C7" s="120"/>
      <c r="D7" s="21"/>
      <c r="E7" s="274" t="s">
        <v>149</v>
      </c>
      <c r="F7" s="275"/>
      <c r="G7" s="275"/>
      <c r="H7" s="275"/>
      <c r="I7" s="275"/>
      <c r="J7" s="276"/>
    </row>
    <row r="8" spans="2:10" ht="12.75" customHeight="1" x14ac:dyDescent="0.25">
      <c r="C8" s="21"/>
      <c r="D8" s="21"/>
      <c r="E8" s="300" t="s">
        <v>54</v>
      </c>
      <c r="F8" s="335" t="s">
        <v>66</v>
      </c>
      <c r="G8" s="335"/>
      <c r="H8" s="335"/>
      <c r="I8" s="335"/>
      <c r="J8" s="336"/>
    </row>
    <row r="9" spans="2:10" ht="25.5" customHeight="1" x14ac:dyDescent="0.25">
      <c r="C9" s="21"/>
      <c r="D9" s="21"/>
      <c r="E9" s="277"/>
      <c r="F9" s="443" t="s">
        <v>150</v>
      </c>
      <c r="G9" s="444"/>
      <c r="H9" s="450" t="s">
        <v>151</v>
      </c>
      <c r="I9" s="447" t="s">
        <v>152</v>
      </c>
      <c r="J9" s="442"/>
    </row>
    <row r="10" spans="2:10" ht="12.75" customHeight="1" x14ac:dyDescent="0.25">
      <c r="C10" s="21"/>
      <c r="D10" s="21"/>
      <c r="E10" s="277"/>
      <c r="F10" s="445" t="s">
        <v>153</v>
      </c>
      <c r="G10" s="194" t="s">
        <v>66</v>
      </c>
      <c r="H10" s="457"/>
      <c r="I10" s="452" t="s">
        <v>153</v>
      </c>
      <c r="J10" s="194" t="s">
        <v>66</v>
      </c>
    </row>
    <row r="11" spans="2:10" ht="53.25" customHeight="1" x14ac:dyDescent="0.25">
      <c r="C11" s="91"/>
      <c r="D11" s="91"/>
      <c r="E11" s="265"/>
      <c r="F11" s="446"/>
      <c r="G11" s="301" t="s">
        <v>141</v>
      </c>
      <c r="H11" s="458"/>
      <c r="I11" s="453"/>
      <c r="J11" s="301" t="s">
        <v>141</v>
      </c>
    </row>
    <row r="12" spans="2:10" ht="12.75" customHeight="1" x14ac:dyDescent="0.25">
      <c r="B12" s="121"/>
      <c r="C12" s="122" t="s">
        <v>78</v>
      </c>
      <c r="D12" s="123" t="str">
        <f>AktQuartal</f>
        <v>4. Quarter</v>
      </c>
      <c r="E12" s="304" t="str">
        <f>Einheit_Waehrung</f>
        <v>€ mn.</v>
      </c>
      <c r="F12" s="258" t="str">
        <f>E12</f>
        <v>€ mn.</v>
      </c>
      <c r="G12" s="258" t="str">
        <f>E12</f>
        <v>€ mn.</v>
      </c>
      <c r="H12" s="258" t="str">
        <f>G12</f>
        <v>€ mn.</v>
      </c>
      <c r="I12" s="258" t="str">
        <f>F12</f>
        <v>€ mn.</v>
      </c>
      <c r="J12" s="258" t="str">
        <f>G12</f>
        <v>€ mn.</v>
      </c>
    </row>
    <row r="13" spans="2:10" ht="12.75" customHeight="1" x14ac:dyDescent="0.25">
      <c r="B13" s="124" t="s">
        <v>79</v>
      </c>
      <c r="C13" s="69" t="s">
        <v>80</v>
      </c>
      <c r="D13" s="70" t="str">
        <f>"year "&amp;AktJahr</f>
        <v>year 2024</v>
      </c>
      <c r="E13" s="107">
        <v>0</v>
      </c>
      <c r="F13" s="71">
        <v>0</v>
      </c>
      <c r="G13" s="71">
        <v>0</v>
      </c>
      <c r="H13" s="108">
        <v>0</v>
      </c>
      <c r="I13" s="108">
        <v>0</v>
      </c>
      <c r="J13" s="71">
        <v>0</v>
      </c>
    </row>
    <row r="14" spans="2:10" ht="12.75" customHeight="1" x14ac:dyDescent="0.25">
      <c r="B14" s="124"/>
      <c r="C14" s="46"/>
      <c r="D14" s="46" t="str">
        <f>"year "&amp;(AktJahr-1)</f>
        <v>year 2023</v>
      </c>
      <c r="E14" s="112">
        <v>0</v>
      </c>
      <c r="F14" s="110">
        <v>0</v>
      </c>
      <c r="G14" s="110">
        <v>0</v>
      </c>
      <c r="H14" s="113">
        <v>0</v>
      </c>
      <c r="I14" s="113">
        <v>0</v>
      </c>
      <c r="J14" s="110">
        <v>0</v>
      </c>
    </row>
    <row r="15" spans="2:10" ht="12.75" customHeight="1" x14ac:dyDescent="0.25">
      <c r="C15" s="125" t="str">
        <f>IF(INT(AktJahrMonat)&gt;201503,"","Hinweis: Die detaillierten Weiteren Deckungswerte werden erst ab Q2 2014 erfasst; für die vorausgehenden Quartale liegen bislang keine geeigneten Daten vor.")</f>
        <v/>
      </c>
      <c r="D15" s="333"/>
      <c r="E15" s="333"/>
      <c r="F15" s="333"/>
      <c r="G15" s="333"/>
      <c r="H15" s="333"/>
      <c r="I15" s="333"/>
      <c r="J15" s="333"/>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0157480314965" right="0.59055118110236227" top="0.98425196850393704" bottom="0.98425196850393704" header="0.51181102362204722" footer="0.51181102362204722"/>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9" customWidth="1"/>
    <col min="2" max="2" width="11.54296875" style="329" hidden="1" customWidth="1"/>
    <col min="3" max="3" width="22.81640625" style="329" customWidth="1"/>
    <col min="4" max="4" width="8.81640625" style="329" customWidth="1"/>
    <col min="5" max="5" width="18.81640625" style="329" customWidth="1"/>
    <col min="6" max="6" width="16" style="329" customWidth="1"/>
    <col min="7" max="10" width="19.54296875" style="329" customWidth="1"/>
    <col min="11" max="1026" width="8.81640625" style="329" customWidth="1"/>
  </cols>
  <sheetData>
    <row r="1" spans="2:10" ht="5.15" customHeight="1" x14ac:dyDescent="0.25"/>
    <row r="2" spans="2:10" ht="12.75" customHeight="1" x14ac:dyDescent="0.25">
      <c r="C2" s="196" t="s">
        <v>134</v>
      </c>
      <c r="D2" s="12"/>
      <c r="E2" s="12"/>
      <c r="F2" s="326"/>
      <c r="G2" s="326"/>
      <c r="H2" s="326"/>
      <c r="I2" s="326"/>
      <c r="J2" s="326"/>
    </row>
    <row r="3" spans="2:10" ht="12.75" customHeight="1" x14ac:dyDescent="0.25">
      <c r="H3" s="326"/>
      <c r="I3" s="326"/>
      <c r="J3" s="326"/>
    </row>
    <row r="4" spans="2:10" ht="12.75" customHeight="1" x14ac:dyDescent="0.25">
      <c r="C4" s="334" t="s">
        <v>154</v>
      </c>
      <c r="D4" s="12"/>
      <c r="E4" s="12"/>
      <c r="F4" s="326"/>
      <c r="G4" s="326"/>
      <c r="H4" s="326"/>
      <c r="I4" s="326"/>
      <c r="J4" s="326"/>
    </row>
    <row r="5" spans="2:10" ht="15" customHeight="1" x14ac:dyDescent="0.25">
      <c r="C5" s="334" t="str">
        <f>UebInstitutQuartal</f>
        <v>4. Quarter 2024</v>
      </c>
      <c r="D5" s="326"/>
      <c r="E5" s="326"/>
      <c r="F5" s="326"/>
      <c r="G5" s="326"/>
      <c r="H5" s="326"/>
      <c r="I5" s="326"/>
      <c r="J5" s="326"/>
    </row>
    <row r="6" spans="2:10" ht="12.75" customHeight="1" x14ac:dyDescent="0.25">
      <c r="C6" s="326"/>
      <c r="D6" s="326"/>
      <c r="E6" s="326"/>
      <c r="F6" s="326"/>
      <c r="G6" s="326"/>
      <c r="H6" s="326"/>
      <c r="I6" s="326"/>
      <c r="J6" s="326"/>
    </row>
    <row r="7" spans="2:10" ht="15" customHeight="1" x14ac:dyDescent="0.3">
      <c r="C7" s="120"/>
      <c r="D7" s="21"/>
      <c r="E7" s="274" t="s">
        <v>155</v>
      </c>
      <c r="F7" s="275"/>
      <c r="G7" s="275"/>
      <c r="H7" s="275"/>
      <c r="I7" s="275"/>
      <c r="J7" s="276"/>
    </row>
    <row r="8" spans="2:10" ht="12.75" customHeight="1" x14ac:dyDescent="0.25">
      <c r="C8" s="21"/>
      <c r="D8" s="21"/>
      <c r="E8" s="300" t="s">
        <v>54</v>
      </c>
      <c r="F8" s="335" t="s">
        <v>66</v>
      </c>
      <c r="G8" s="335"/>
      <c r="H8" s="335"/>
      <c r="I8" s="335"/>
      <c r="J8" s="336"/>
    </row>
    <row r="9" spans="2:10" ht="25.5" customHeight="1" x14ac:dyDescent="0.25">
      <c r="C9" s="21"/>
      <c r="D9" s="21"/>
      <c r="E9" s="277"/>
      <c r="F9" s="443" t="s">
        <v>156</v>
      </c>
      <c r="G9" s="444"/>
      <c r="H9" s="450" t="s">
        <v>157</v>
      </c>
      <c r="I9" s="451"/>
      <c r="J9" s="447" t="s">
        <v>158</v>
      </c>
    </row>
    <row r="10" spans="2:10" ht="12.75" customHeight="1" x14ac:dyDescent="0.25">
      <c r="C10" s="21"/>
      <c r="D10" s="21"/>
      <c r="E10" s="277"/>
      <c r="F10" s="452" t="s">
        <v>140</v>
      </c>
      <c r="G10" s="194" t="s">
        <v>66</v>
      </c>
      <c r="H10" s="459" t="s">
        <v>140</v>
      </c>
      <c r="I10" s="194" t="s">
        <v>66</v>
      </c>
      <c r="J10" s="448"/>
    </row>
    <row r="11" spans="2:10" ht="54.75" customHeight="1" x14ac:dyDescent="0.25">
      <c r="C11" s="91"/>
      <c r="D11" s="91"/>
      <c r="E11" s="265"/>
      <c r="F11" s="453"/>
      <c r="G11" s="301" t="s">
        <v>141</v>
      </c>
      <c r="H11" s="460"/>
      <c r="I11" s="301" t="s">
        <v>141</v>
      </c>
      <c r="J11" s="449"/>
    </row>
    <row r="12" spans="2:10" ht="12.75" customHeight="1" x14ac:dyDescent="0.25">
      <c r="B12" s="121"/>
      <c r="C12" s="122" t="s">
        <v>78</v>
      </c>
      <c r="D12" s="123" t="str">
        <f>AktQuartal</f>
        <v>4. Quarter</v>
      </c>
      <c r="E12" s="220" t="str">
        <f>Einheit_Waehrung</f>
        <v>€ mn.</v>
      </c>
      <c r="F12" s="221" t="str">
        <f>E12</f>
        <v>€ mn.</v>
      </c>
      <c r="G12" s="221" t="str">
        <f>E12</f>
        <v>€ mn.</v>
      </c>
      <c r="H12" s="221" t="str">
        <f>G12</f>
        <v>€ mn.</v>
      </c>
      <c r="I12" s="221" t="str">
        <f>F12</f>
        <v>€ mn.</v>
      </c>
      <c r="J12" s="222" t="str">
        <f>F12</f>
        <v>€ mn.</v>
      </c>
    </row>
    <row r="13" spans="2:10" ht="12.75" customHeight="1" x14ac:dyDescent="0.25">
      <c r="B13" s="124" t="s">
        <v>79</v>
      </c>
      <c r="C13" s="69" t="s">
        <v>80</v>
      </c>
      <c r="D13" s="70" t="str">
        <f>"year "&amp;AktJahr</f>
        <v>year 2024</v>
      </c>
      <c r="E13" s="223">
        <v>0</v>
      </c>
      <c r="F13" s="71">
        <v>0</v>
      </c>
      <c r="G13" s="71">
        <v>0</v>
      </c>
      <c r="H13" s="108">
        <v>0</v>
      </c>
      <c r="I13" s="71">
        <v>0</v>
      </c>
      <c r="J13" s="224">
        <v>0</v>
      </c>
    </row>
    <row r="14" spans="2:10" ht="12.75" customHeight="1" x14ac:dyDescent="0.25">
      <c r="B14" s="124"/>
      <c r="C14" s="46"/>
      <c r="D14" s="46" t="str">
        <f>"year "&amp;(AktJahr-1)</f>
        <v>year 2023</v>
      </c>
      <c r="E14" s="225">
        <v>0</v>
      </c>
      <c r="F14" s="110">
        <v>0</v>
      </c>
      <c r="G14" s="110">
        <v>0</v>
      </c>
      <c r="H14" s="113">
        <v>0</v>
      </c>
      <c r="I14" s="110">
        <v>0</v>
      </c>
      <c r="J14" s="226">
        <v>0</v>
      </c>
    </row>
    <row r="15" spans="2:10" ht="12.75" customHeight="1" x14ac:dyDescent="0.25">
      <c r="C15" s="125" t="str">
        <f>IF(INT(AktJahrMonat)&gt;201503,"","Hinweis: Die detaillierten Weiteren Deckungswerte werden erst ab Q2 2014 erfasst; für die vorausgehenden Quartale liegen bislang keine geeigneten Daten vor.")</f>
        <v/>
      </c>
      <c r="D15" s="333"/>
      <c r="E15" s="333"/>
      <c r="F15" s="333"/>
      <c r="G15" s="333"/>
      <c r="H15" s="333"/>
      <c r="I15" s="333"/>
      <c r="J15" s="333"/>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zoomScaleNormal="100" workbookViewId="0">
      <selection activeCell="B7" sqref="B7:E48"/>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81640625" style="329" customWidth="1"/>
    <col min="6" max="6" width="14.453125" style="329" customWidth="1"/>
    <col min="7" max="1025" width="8.81640625" style="329" customWidth="1"/>
  </cols>
  <sheetData>
    <row r="2" spans="1:5" x14ac:dyDescent="0.25">
      <c r="B2" s="196" t="s">
        <v>159</v>
      </c>
    </row>
    <row r="4" spans="1:5" x14ac:dyDescent="0.25">
      <c r="B4" s="351" t="s">
        <v>160</v>
      </c>
      <c r="C4" s="370"/>
      <c r="D4" s="370"/>
    </row>
    <row r="5" spans="1:5" x14ac:dyDescent="0.25">
      <c r="B5" s="404" t="str">
        <f>UebInstitutQuartal</f>
        <v>4. Quarter 2024</v>
      </c>
      <c r="C5" s="461"/>
      <c r="D5" s="461"/>
    </row>
    <row r="6" spans="1:5" x14ac:dyDescent="0.25">
      <c r="B6" s="325"/>
    </row>
    <row r="7" spans="1:5" x14ac:dyDescent="0.25">
      <c r="A7" s="182">
        <v>0</v>
      </c>
      <c r="B7" s="371" t="s">
        <v>8</v>
      </c>
      <c r="C7" s="353"/>
      <c r="D7" s="353"/>
      <c r="E7" s="353"/>
    </row>
    <row r="8" spans="1:5" ht="13.5" customHeight="1" thickBot="1" x14ac:dyDescent="0.3">
      <c r="A8" s="182">
        <v>0</v>
      </c>
      <c r="B8" s="126"/>
      <c r="C8" s="127"/>
      <c r="D8" s="348" t="str">
        <f>AktQuartKurz&amp;" "&amp;AktJahr</f>
        <v>Q4 2024</v>
      </c>
      <c r="E8" s="349" t="str">
        <f>AktQuartKurz&amp;" "&amp;(AktJahr-1)</f>
        <v>Q4 2023</v>
      </c>
    </row>
    <row r="9" spans="1:5" x14ac:dyDescent="0.25">
      <c r="A9" s="182">
        <v>0</v>
      </c>
      <c r="B9" s="372" t="s">
        <v>161</v>
      </c>
      <c r="C9" s="171" t="s">
        <v>9</v>
      </c>
      <c r="D9" s="186">
        <v>35156.6</v>
      </c>
      <c r="E9" s="187">
        <v>35241.300000000003</v>
      </c>
    </row>
    <row r="10" spans="1:5" s="129" customFormat="1" ht="21.75" customHeight="1" thickBot="1" x14ac:dyDescent="0.3">
      <c r="A10" s="130">
        <v>0</v>
      </c>
      <c r="B10" s="211" t="s">
        <v>162</v>
      </c>
      <c r="C10" s="131" t="s">
        <v>163</v>
      </c>
      <c r="D10" s="132">
        <v>94.7</v>
      </c>
      <c r="E10" s="174">
        <v>96.1</v>
      </c>
    </row>
    <row r="11" spans="1:5" ht="13.5" customHeight="1" thickBot="1" x14ac:dyDescent="0.3">
      <c r="A11" s="182">
        <v>0</v>
      </c>
      <c r="B11" s="373"/>
      <c r="C11" s="353"/>
      <c r="D11" s="353"/>
      <c r="E11" s="374"/>
    </row>
    <row r="12" spans="1:5" x14ac:dyDescent="0.25">
      <c r="A12" s="182">
        <v>0</v>
      </c>
      <c r="B12" s="375" t="s">
        <v>11</v>
      </c>
      <c r="C12" s="212" t="s">
        <v>9</v>
      </c>
      <c r="D12" s="172">
        <v>37314.9</v>
      </c>
      <c r="E12" s="173">
        <v>37551.199999999997</v>
      </c>
    </row>
    <row r="13" spans="1:5" ht="28.5" customHeight="1" x14ac:dyDescent="0.25">
      <c r="A13" s="182"/>
      <c r="B13" s="197" t="s">
        <v>164</v>
      </c>
      <c r="C13" s="134" t="s">
        <v>9</v>
      </c>
      <c r="D13" s="135">
        <v>0</v>
      </c>
      <c r="E13" s="177">
        <v>0</v>
      </c>
    </row>
    <row r="14" spans="1:5" ht="42" customHeight="1" x14ac:dyDescent="0.25">
      <c r="A14" s="182">
        <v>0</v>
      </c>
      <c r="B14" s="198" t="s">
        <v>165</v>
      </c>
      <c r="C14" s="134" t="s">
        <v>9</v>
      </c>
      <c r="D14" s="135">
        <v>0</v>
      </c>
      <c r="E14" s="177">
        <v>0</v>
      </c>
    </row>
    <row r="15" spans="1:5" ht="31.5" customHeight="1" x14ac:dyDescent="0.25">
      <c r="A15" s="182">
        <v>0</v>
      </c>
      <c r="B15" s="198" t="s">
        <v>166</v>
      </c>
      <c r="C15" s="136" t="s">
        <v>9</v>
      </c>
      <c r="D15" s="135">
        <v>0</v>
      </c>
      <c r="E15" s="177">
        <v>0</v>
      </c>
    </row>
    <row r="16" spans="1:5" ht="31.5" customHeight="1" x14ac:dyDescent="0.25">
      <c r="A16" s="182">
        <v>0</v>
      </c>
      <c r="B16" s="305" t="s">
        <v>167</v>
      </c>
      <c r="C16" s="136" t="s">
        <v>9</v>
      </c>
      <c r="D16" s="135">
        <v>0</v>
      </c>
      <c r="E16" s="177">
        <v>0</v>
      </c>
    </row>
    <row r="17" spans="1:5" ht="31.5" customHeight="1" x14ac:dyDescent="0.25">
      <c r="A17" s="182"/>
      <c r="B17" s="199" t="s">
        <v>168</v>
      </c>
      <c r="C17" s="136" t="s">
        <v>9</v>
      </c>
      <c r="D17" s="135">
        <v>0</v>
      </c>
      <c r="E17" s="177">
        <v>0</v>
      </c>
    </row>
    <row r="18" spans="1:5" s="129" customFormat="1" ht="21" customHeight="1" x14ac:dyDescent="0.25">
      <c r="A18" s="130">
        <v>0</v>
      </c>
      <c r="B18" s="200" t="s">
        <v>169</v>
      </c>
      <c r="C18" s="136" t="s">
        <v>163</v>
      </c>
      <c r="D18" s="135">
        <v>95.7</v>
      </c>
      <c r="E18" s="177">
        <v>95.9</v>
      </c>
    </row>
    <row r="19" spans="1:5" ht="13.25" customHeight="1" x14ac:dyDescent="0.25">
      <c r="A19" s="182">
        <v>0</v>
      </c>
      <c r="B19" s="462" t="s">
        <v>170</v>
      </c>
      <c r="C19" s="134" t="s">
        <v>171</v>
      </c>
      <c r="D19" s="135">
        <v>0</v>
      </c>
      <c r="E19" s="177">
        <v>0</v>
      </c>
    </row>
    <row r="20" spans="1:5" x14ac:dyDescent="0.25">
      <c r="A20" s="182">
        <v>0</v>
      </c>
      <c r="B20" s="463"/>
      <c r="C20" s="136" t="s">
        <v>172</v>
      </c>
      <c r="D20" s="135">
        <v>1113.3</v>
      </c>
      <c r="E20" s="177">
        <v>870.9</v>
      </c>
    </row>
    <row r="21" spans="1:5" x14ac:dyDescent="0.25">
      <c r="A21" s="182">
        <v>0</v>
      </c>
      <c r="B21" s="463"/>
      <c r="C21" s="136" t="s">
        <v>173</v>
      </c>
      <c r="D21" s="135">
        <v>0</v>
      </c>
      <c r="E21" s="177">
        <v>0</v>
      </c>
    </row>
    <row r="22" spans="1:5" x14ac:dyDescent="0.25">
      <c r="A22" s="182"/>
      <c r="B22" s="463"/>
      <c r="C22" s="136" t="s">
        <v>174</v>
      </c>
      <c r="D22" s="135">
        <v>0</v>
      </c>
      <c r="E22" s="177">
        <v>0</v>
      </c>
    </row>
    <row r="23" spans="1:5" x14ac:dyDescent="0.25">
      <c r="A23" s="182"/>
      <c r="B23" s="463"/>
      <c r="C23" s="136" t="s">
        <v>175</v>
      </c>
      <c r="D23" s="135">
        <v>265.2</v>
      </c>
      <c r="E23" s="177">
        <v>-113.6</v>
      </c>
    </row>
    <row r="24" spans="1:5" x14ac:dyDescent="0.25">
      <c r="A24" s="182"/>
      <c r="B24" s="463"/>
      <c r="C24" s="136" t="s">
        <v>176</v>
      </c>
      <c r="D24" s="135">
        <v>0</v>
      </c>
      <c r="E24" s="177">
        <v>0</v>
      </c>
    </row>
    <row r="25" spans="1:5" x14ac:dyDescent="0.25">
      <c r="A25" s="182"/>
      <c r="B25" s="463"/>
      <c r="C25" s="136" t="s">
        <v>177</v>
      </c>
      <c r="D25" s="135">
        <v>0</v>
      </c>
      <c r="E25" s="177">
        <v>0</v>
      </c>
    </row>
    <row r="26" spans="1:5" x14ac:dyDescent="0.25">
      <c r="A26" s="182"/>
      <c r="B26" s="463"/>
      <c r="C26" s="136" t="s">
        <v>178</v>
      </c>
      <c r="D26" s="135">
        <v>0</v>
      </c>
      <c r="E26" s="177">
        <v>0</v>
      </c>
    </row>
    <row r="27" spans="1:5" x14ac:dyDescent="0.25">
      <c r="A27" s="182"/>
      <c r="B27" s="463"/>
      <c r="C27" s="136" t="s">
        <v>179</v>
      </c>
      <c r="D27" s="135">
        <v>0</v>
      </c>
      <c r="E27" s="177">
        <v>0</v>
      </c>
    </row>
    <row r="28" spans="1:5" x14ac:dyDescent="0.25">
      <c r="A28" s="182"/>
      <c r="B28" s="463"/>
      <c r="C28" s="136" t="s">
        <v>180</v>
      </c>
      <c r="D28" s="135">
        <v>164.6</v>
      </c>
      <c r="E28" s="177">
        <v>-19.600000000000001</v>
      </c>
    </row>
    <row r="29" spans="1:5" x14ac:dyDescent="0.25">
      <c r="A29" s="182">
        <v>0</v>
      </c>
      <c r="B29" s="201"/>
      <c r="C29" s="136" t="s">
        <v>181</v>
      </c>
      <c r="D29" s="135">
        <v>0</v>
      </c>
      <c r="E29" s="177">
        <v>0</v>
      </c>
    </row>
    <row r="30" spans="1:5" ht="27" customHeight="1" x14ac:dyDescent="0.25">
      <c r="A30" s="182">
        <v>0</v>
      </c>
      <c r="B30" s="202" t="s">
        <v>182</v>
      </c>
      <c r="C30" s="136" t="s">
        <v>183</v>
      </c>
      <c r="D30" s="135">
        <v>5.71</v>
      </c>
      <c r="E30" s="177">
        <v>5.34</v>
      </c>
    </row>
    <row r="31" spans="1:5" ht="31.5" customHeight="1" x14ac:dyDescent="0.25">
      <c r="A31" s="182">
        <v>0</v>
      </c>
      <c r="B31" s="137" t="s">
        <v>184</v>
      </c>
      <c r="C31" s="136" t="s">
        <v>163</v>
      </c>
      <c r="D31" s="135">
        <v>52.21</v>
      </c>
      <c r="E31" s="177">
        <v>52.4</v>
      </c>
    </row>
    <row r="32" spans="1:5" ht="21.75" customHeight="1" thickBot="1" x14ac:dyDescent="0.3">
      <c r="A32" s="182">
        <v>0</v>
      </c>
      <c r="B32" s="138" t="s">
        <v>185</v>
      </c>
      <c r="C32" s="184" t="s">
        <v>163</v>
      </c>
      <c r="D32" s="179">
        <v>0</v>
      </c>
      <c r="E32" s="180">
        <v>0</v>
      </c>
    </row>
    <row r="33" spans="1:6" ht="13.5" customHeight="1" thickBot="1" x14ac:dyDescent="0.3">
      <c r="B33" s="373"/>
      <c r="C33" s="353"/>
      <c r="D33" s="353"/>
      <c r="E33" s="374"/>
    </row>
    <row r="34" spans="1:6" x14ac:dyDescent="0.25">
      <c r="A34" s="182">
        <v>1</v>
      </c>
      <c r="B34" s="375" t="s">
        <v>186</v>
      </c>
      <c r="C34" s="212"/>
      <c r="D34" s="172"/>
      <c r="E34" s="173"/>
    </row>
    <row r="35" spans="1:6" ht="31.5" customHeight="1" x14ac:dyDescent="0.25">
      <c r="A35" s="182"/>
      <c r="B35" s="204" t="s">
        <v>187</v>
      </c>
      <c r="C35" s="134" t="s">
        <v>9</v>
      </c>
      <c r="D35" s="135">
        <v>405.2</v>
      </c>
      <c r="E35" s="177">
        <v>581.70000000000005</v>
      </c>
    </row>
    <row r="36" spans="1:6" x14ac:dyDescent="0.25">
      <c r="A36" s="182"/>
      <c r="B36" s="204" t="s">
        <v>188</v>
      </c>
      <c r="C36" s="134" t="s">
        <v>189</v>
      </c>
      <c r="D36" s="306">
        <v>73</v>
      </c>
      <c r="E36" s="307">
        <v>179</v>
      </c>
    </row>
    <row r="37" spans="1:6" ht="21.75" customHeight="1" thickBot="1" x14ac:dyDescent="0.3">
      <c r="A37" s="182">
        <v>1</v>
      </c>
      <c r="B37" s="138" t="s">
        <v>190</v>
      </c>
      <c r="C37" s="210" t="s">
        <v>9</v>
      </c>
      <c r="D37" s="179">
        <v>1448.8</v>
      </c>
      <c r="E37" s="180">
        <v>1324.1</v>
      </c>
    </row>
    <row r="38" spans="1:6" ht="13.5" customHeight="1" thickBot="1" x14ac:dyDescent="0.3">
      <c r="A38" s="182">
        <v>1</v>
      </c>
      <c r="B38" s="373"/>
      <c r="C38" s="353"/>
      <c r="D38" s="353"/>
      <c r="E38" s="374"/>
    </row>
    <row r="39" spans="1:6" ht="13" x14ac:dyDescent="0.3">
      <c r="A39" s="182"/>
      <c r="B39" s="375" t="s">
        <v>191</v>
      </c>
      <c r="C39" s="212"/>
      <c r="D39" s="172"/>
      <c r="E39" s="173"/>
      <c r="F39" s="190"/>
    </row>
    <row r="40" spans="1:6" ht="21" customHeight="1" x14ac:dyDescent="0.3">
      <c r="A40" s="182"/>
      <c r="B40" s="198" t="s">
        <v>192</v>
      </c>
      <c r="C40" s="134" t="s">
        <v>163</v>
      </c>
      <c r="D40" s="135">
        <v>0</v>
      </c>
      <c r="E40" s="177">
        <v>0</v>
      </c>
      <c r="F40" s="190"/>
    </row>
    <row r="41" spans="1:6" ht="21" customHeight="1" x14ac:dyDescent="0.3">
      <c r="A41" s="182"/>
      <c r="B41" s="198" t="s">
        <v>193</v>
      </c>
      <c r="C41" s="134" t="s">
        <v>163</v>
      </c>
      <c r="D41" s="135">
        <v>0</v>
      </c>
      <c r="E41" s="177">
        <v>0</v>
      </c>
      <c r="F41" s="190"/>
    </row>
    <row r="42" spans="1:6" ht="21" customHeight="1" x14ac:dyDescent="0.3">
      <c r="A42" s="182"/>
      <c r="B42" s="198" t="s">
        <v>194</v>
      </c>
      <c r="C42" s="134" t="s">
        <v>163</v>
      </c>
      <c r="D42" s="135">
        <v>0</v>
      </c>
      <c r="E42" s="177">
        <v>0</v>
      </c>
      <c r="F42" s="190"/>
    </row>
    <row r="43" spans="1:6" ht="21" customHeight="1" x14ac:dyDescent="0.3">
      <c r="A43" s="182"/>
      <c r="B43" s="198" t="s">
        <v>195</v>
      </c>
      <c r="C43" s="134" t="s">
        <v>163</v>
      </c>
      <c r="D43" s="135">
        <v>0</v>
      </c>
      <c r="E43" s="177">
        <v>0</v>
      </c>
      <c r="F43" s="190"/>
    </row>
    <row r="44" spans="1:6" ht="21" customHeight="1" x14ac:dyDescent="0.3">
      <c r="A44" s="182"/>
      <c r="B44" s="198" t="s">
        <v>196</v>
      </c>
      <c r="C44" s="134" t="s">
        <v>163</v>
      </c>
      <c r="D44" s="135">
        <v>0</v>
      </c>
      <c r="E44" s="177">
        <v>0</v>
      </c>
      <c r="F44" s="190"/>
    </row>
    <row r="45" spans="1:6" ht="21.75" customHeight="1" thickBot="1" x14ac:dyDescent="0.35">
      <c r="A45" s="182"/>
      <c r="B45" s="376" t="s">
        <v>197</v>
      </c>
      <c r="C45" s="210" t="s">
        <v>163</v>
      </c>
      <c r="D45" s="179">
        <v>0</v>
      </c>
      <c r="E45" s="180">
        <v>0</v>
      </c>
      <c r="F45" s="190"/>
    </row>
    <row r="46" spans="1:6" ht="13.5" customHeight="1" thickBot="1" x14ac:dyDescent="0.35">
      <c r="A46" s="182"/>
      <c r="B46" s="373"/>
      <c r="C46" s="353"/>
      <c r="D46" s="353"/>
      <c r="E46" s="374"/>
      <c r="F46" s="190"/>
    </row>
    <row r="47" spans="1:6" x14ac:dyDescent="0.25">
      <c r="A47" s="182"/>
      <c r="B47" s="377" t="s">
        <v>198</v>
      </c>
      <c r="C47" s="133"/>
      <c r="D47" s="128"/>
      <c r="E47" s="176"/>
    </row>
    <row r="48" spans="1:6" ht="32.25" customHeight="1" thickBot="1" x14ac:dyDescent="0.3">
      <c r="A48" s="182"/>
      <c r="B48" s="376" t="s">
        <v>199</v>
      </c>
      <c r="C48" s="184" t="s">
        <v>163</v>
      </c>
      <c r="D48" s="179">
        <v>0.5</v>
      </c>
      <c r="E48" s="180">
        <v>0.68</v>
      </c>
    </row>
    <row r="51" spans="2:2" x14ac:dyDescent="0.25">
      <c r="B51" s="21"/>
    </row>
  </sheetData>
  <mergeCells count="2">
    <mergeCell ref="B5:D5"/>
    <mergeCell ref="B19:B28"/>
  </mergeCells>
  <printOptions horizontalCentered="1"/>
  <pageMargins left="0.78740157480314965" right="0.78740157480314965" top="0.98425196850393704" bottom="0.98425196850393704" header="0.51181102362204722" footer="0.51181102362204722"/>
  <pageSetup paperSize="9" scale="81"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zoomScaleNormal="100" workbookViewId="0">
      <selection activeCell="I2" sqref="I2"/>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81640625" style="329" customWidth="1"/>
    <col min="6" max="6" width="14.453125" style="329" customWidth="1"/>
    <col min="7" max="1025" width="8.81640625" style="329" customWidth="1"/>
  </cols>
  <sheetData>
    <row r="2" spans="1:5" x14ac:dyDescent="0.25">
      <c r="B2" s="196" t="s">
        <v>159</v>
      </c>
    </row>
    <row r="4" spans="1:5" x14ac:dyDescent="0.25">
      <c r="B4" s="351" t="s">
        <v>160</v>
      </c>
      <c r="C4" s="370"/>
      <c r="D4" s="370"/>
    </row>
    <row r="5" spans="1:5" x14ac:dyDescent="0.25">
      <c r="B5" s="404" t="str">
        <f>UebInstitutQuartal</f>
        <v>4. Quarter 2024</v>
      </c>
      <c r="C5" s="461"/>
      <c r="D5" s="461"/>
    </row>
    <row r="6" spans="1:5" x14ac:dyDescent="0.25">
      <c r="B6" s="325"/>
    </row>
    <row r="7" spans="1:5" x14ac:dyDescent="0.25">
      <c r="A7" s="182">
        <v>1</v>
      </c>
      <c r="B7" s="371" t="s">
        <v>18</v>
      </c>
      <c r="C7" s="353"/>
      <c r="D7" s="353"/>
      <c r="E7" s="353"/>
    </row>
    <row r="8" spans="1:5" ht="13.5" customHeight="1" thickBot="1" x14ac:dyDescent="0.3">
      <c r="A8" s="182">
        <v>1</v>
      </c>
      <c r="B8" s="126"/>
      <c r="C8" s="127"/>
      <c r="D8" s="348" t="str">
        <f>AktQuartKurz&amp;" "&amp;AktJahr</f>
        <v>Q4 2024</v>
      </c>
      <c r="E8" s="349" t="str">
        <f>AktQuartKurz&amp;" "&amp;(AktJahr-1)</f>
        <v>Q4 2023</v>
      </c>
    </row>
    <row r="9" spans="1:5" x14ac:dyDescent="0.25">
      <c r="A9" s="182">
        <v>1</v>
      </c>
      <c r="B9" s="372" t="s">
        <v>161</v>
      </c>
      <c r="C9" s="185" t="s">
        <v>9</v>
      </c>
      <c r="D9" s="186">
        <v>1158.3</v>
      </c>
      <c r="E9" s="187">
        <v>1226.3</v>
      </c>
    </row>
    <row r="10" spans="1:5" ht="21.75" customHeight="1" thickBot="1" x14ac:dyDescent="0.3">
      <c r="A10" s="182">
        <v>1</v>
      </c>
      <c r="B10" s="211" t="s">
        <v>162</v>
      </c>
      <c r="C10" s="131" t="s">
        <v>163</v>
      </c>
      <c r="D10" s="132">
        <v>91.3</v>
      </c>
      <c r="E10" s="174">
        <v>91</v>
      </c>
    </row>
    <row r="11" spans="1:5" ht="13.5" customHeight="1" thickBot="1" x14ac:dyDescent="0.3">
      <c r="A11" s="182">
        <v>1</v>
      </c>
      <c r="B11" s="378"/>
      <c r="C11" s="353"/>
      <c r="D11" s="353"/>
      <c r="E11" s="374"/>
    </row>
    <row r="12" spans="1:5" x14ac:dyDescent="0.25">
      <c r="A12" s="182">
        <v>1</v>
      </c>
      <c r="B12" s="375" t="s">
        <v>11</v>
      </c>
      <c r="C12" s="213" t="s">
        <v>9</v>
      </c>
      <c r="D12" s="186">
        <v>1267.3</v>
      </c>
      <c r="E12" s="187">
        <v>1375.9</v>
      </c>
    </row>
    <row r="13" spans="1:5" ht="42" customHeight="1" x14ac:dyDescent="0.25">
      <c r="A13" s="182"/>
      <c r="B13" s="198" t="s">
        <v>200</v>
      </c>
      <c r="C13" s="134" t="s">
        <v>9</v>
      </c>
      <c r="D13" s="135">
        <v>0</v>
      </c>
      <c r="E13" s="177">
        <v>0</v>
      </c>
    </row>
    <row r="14" spans="1:5" ht="31.5" customHeight="1" x14ac:dyDescent="0.25">
      <c r="A14" s="182">
        <v>1</v>
      </c>
      <c r="B14" s="198" t="s">
        <v>201</v>
      </c>
      <c r="C14" s="134" t="s">
        <v>9</v>
      </c>
      <c r="D14" s="140">
        <v>0</v>
      </c>
      <c r="E14" s="188">
        <v>0</v>
      </c>
    </row>
    <row r="15" spans="1:5" ht="31.5" customHeight="1" x14ac:dyDescent="0.25">
      <c r="A15" s="182"/>
      <c r="B15" s="198" t="s">
        <v>202</v>
      </c>
      <c r="C15" s="134"/>
      <c r="D15" s="140">
        <v>0</v>
      </c>
      <c r="E15" s="188"/>
    </row>
    <row r="16" spans="1:5" ht="18" customHeight="1" x14ac:dyDescent="0.25">
      <c r="A16" s="182"/>
      <c r="B16" s="206" t="s">
        <v>203</v>
      </c>
      <c r="C16" s="136" t="s">
        <v>163</v>
      </c>
      <c r="D16" s="135">
        <v>94.08</v>
      </c>
      <c r="E16" s="177">
        <v>94.6</v>
      </c>
    </row>
    <row r="17" spans="1:5" ht="13.25" customHeight="1" thickBot="1" x14ac:dyDescent="0.3">
      <c r="A17" s="182"/>
      <c r="B17" s="464" t="s">
        <v>170</v>
      </c>
      <c r="C17" s="136" t="s">
        <v>171</v>
      </c>
      <c r="D17" s="135">
        <v>0</v>
      </c>
      <c r="E17" s="177">
        <v>0</v>
      </c>
    </row>
    <row r="18" spans="1:5" x14ac:dyDescent="0.25">
      <c r="A18" s="182"/>
      <c r="B18" s="463"/>
      <c r="C18" s="136" t="s">
        <v>172</v>
      </c>
      <c r="D18" s="135">
        <v>0</v>
      </c>
      <c r="E18" s="177">
        <v>0</v>
      </c>
    </row>
    <row r="19" spans="1:5" x14ac:dyDescent="0.25">
      <c r="A19" s="182"/>
      <c r="B19" s="463"/>
      <c r="C19" s="136" t="s">
        <v>173</v>
      </c>
      <c r="D19" s="135">
        <v>0</v>
      </c>
      <c r="E19" s="177">
        <v>0</v>
      </c>
    </row>
    <row r="20" spans="1:5" x14ac:dyDescent="0.25">
      <c r="A20" s="182"/>
      <c r="B20" s="463"/>
      <c r="C20" s="136" t="s">
        <v>174</v>
      </c>
      <c r="D20" s="135">
        <v>0</v>
      </c>
      <c r="E20" s="177">
        <v>0</v>
      </c>
    </row>
    <row r="21" spans="1:5" x14ac:dyDescent="0.25">
      <c r="A21" s="182">
        <v>1</v>
      </c>
      <c r="B21" s="463"/>
      <c r="C21" s="136" t="s">
        <v>175</v>
      </c>
      <c r="D21" s="135">
        <v>0</v>
      </c>
      <c r="E21" s="177">
        <v>0</v>
      </c>
    </row>
    <row r="22" spans="1:5" x14ac:dyDescent="0.25">
      <c r="A22" s="182">
        <v>1</v>
      </c>
      <c r="B22" s="463"/>
      <c r="C22" s="136" t="s">
        <v>176</v>
      </c>
      <c r="D22" s="135">
        <v>0</v>
      </c>
      <c r="E22" s="177">
        <v>0</v>
      </c>
    </row>
    <row r="23" spans="1:5" x14ac:dyDescent="0.25">
      <c r="A23" s="182">
        <v>1</v>
      </c>
      <c r="B23" s="463"/>
      <c r="C23" s="136" t="s">
        <v>177</v>
      </c>
      <c r="D23" s="135">
        <v>0</v>
      </c>
      <c r="E23" s="177">
        <v>0</v>
      </c>
    </row>
    <row r="24" spans="1:5" x14ac:dyDescent="0.25">
      <c r="B24" s="463"/>
      <c r="C24" s="136" t="s">
        <v>178</v>
      </c>
      <c r="D24" s="135">
        <v>0</v>
      </c>
      <c r="E24" s="177">
        <v>0</v>
      </c>
    </row>
    <row r="25" spans="1:5" x14ac:dyDescent="0.25">
      <c r="B25" s="463"/>
      <c r="C25" s="136" t="s">
        <v>179</v>
      </c>
      <c r="D25" s="135">
        <v>0</v>
      </c>
      <c r="E25" s="177">
        <v>0</v>
      </c>
    </row>
    <row r="26" spans="1:5" x14ac:dyDescent="0.25">
      <c r="B26" s="463"/>
      <c r="C26" s="136" t="s">
        <v>180</v>
      </c>
      <c r="D26" s="135">
        <v>0</v>
      </c>
      <c r="E26" s="177">
        <v>0</v>
      </c>
    </row>
    <row r="27" spans="1:5" ht="13.5" customHeight="1" thickBot="1" x14ac:dyDescent="0.3">
      <c r="B27" s="465"/>
      <c r="C27" s="184" t="s">
        <v>181</v>
      </c>
      <c r="D27" s="179">
        <v>0</v>
      </c>
      <c r="E27" s="180">
        <v>0</v>
      </c>
    </row>
    <row r="28" spans="1:5" ht="13.5" customHeight="1" thickBot="1" x14ac:dyDescent="0.3">
      <c r="A28" s="182"/>
      <c r="B28" s="373"/>
      <c r="C28" s="353"/>
      <c r="D28" s="353"/>
      <c r="E28" s="374"/>
    </row>
    <row r="29" spans="1:5" x14ac:dyDescent="0.25">
      <c r="A29" s="182"/>
      <c r="B29" s="375" t="s">
        <v>186</v>
      </c>
      <c r="C29" s="212"/>
      <c r="D29" s="172"/>
      <c r="E29" s="173"/>
    </row>
    <row r="30" spans="1:5" ht="31.5" customHeight="1" x14ac:dyDescent="0.25">
      <c r="A30" s="182"/>
      <c r="B30" s="204" t="s">
        <v>187</v>
      </c>
      <c r="C30" s="134" t="s">
        <v>9</v>
      </c>
      <c r="D30" s="135">
        <v>13.6</v>
      </c>
      <c r="E30" s="177">
        <v>58.7</v>
      </c>
    </row>
    <row r="31" spans="1:5" x14ac:dyDescent="0.25">
      <c r="A31" s="182"/>
      <c r="B31" s="204" t="s">
        <v>188</v>
      </c>
      <c r="C31" s="134" t="s">
        <v>189</v>
      </c>
      <c r="D31" s="306">
        <v>92</v>
      </c>
      <c r="E31" s="307">
        <v>115</v>
      </c>
    </row>
    <row r="32" spans="1:5" ht="21.75" customHeight="1" thickBot="1" x14ac:dyDescent="0.3">
      <c r="A32" s="182"/>
      <c r="B32" s="138" t="s">
        <v>190</v>
      </c>
      <c r="C32" s="210" t="s">
        <v>9</v>
      </c>
      <c r="D32" s="179">
        <v>205.1</v>
      </c>
      <c r="E32" s="180">
        <v>158.5</v>
      </c>
    </row>
    <row r="33" spans="1:5" ht="13.5" customHeight="1" thickBot="1" x14ac:dyDescent="0.3">
      <c r="A33" s="182">
        <v>2</v>
      </c>
      <c r="B33" s="373"/>
      <c r="C33" s="353"/>
      <c r="D33" s="353"/>
      <c r="E33" s="374"/>
    </row>
    <row r="34" spans="1:5" x14ac:dyDescent="0.25">
      <c r="A34" s="182"/>
      <c r="B34" s="375" t="s">
        <v>191</v>
      </c>
      <c r="C34" s="212"/>
      <c r="D34" s="172"/>
      <c r="E34" s="173"/>
    </row>
    <row r="35" spans="1:5" ht="21" customHeight="1" x14ac:dyDescent="0.25">
      <c r="A35" s="182"/>
      <c r="B35" s="204" t="s">
        <v>204</v>
      </c>
      <c r="C35" s="134" t="s">
        <v>163</v>
      </c>
      <c r="D35" s="135">
        <v>0</v>
      </c>
      <c r="E35" s="177">
        <v>0</v>
      </c>
    </row>
    <row r="36" spans="1:5" ht="21" customHeight="1" x14ac:dyDescent="0.25">
      <c r="A36" s="182"/>
      <c r="B36" s="204" t="s">
        <v>205</v>
      </c>
      <c r="C36" s="134" t="s">
        <v>163</v>
      </c>
      <c r="D36" s="135">
        <v>1.1200000000000001</v>
      </c>
      <c r="E36" s="177">
        <v>1.04</v>
      </c>
    </row>
    <row r="37" spans="1:5" ht="21" customHeight="1" x14ac:dyDescent="0.25">
      <c r="A37" s="182"/>
      <c r="B37" s="204" t="s">
        <v>206</v>
      </c>
      <c r="C37" s="134" t="s">
        <v>163</v>
      </c>
      <c r="D37" s="135">
        <v>0</v>
      </c>
      <c r="E37" s="177">
        <v>0</v>
      </c>
    </row>
    <row r="38" spans="1:5" ht="21" customHeight="1" x14ac:dyDescent="0.25">
      <c r="A38" s="182"/>
      <c r="B38" s="204" t="s">
        <v>207</v>
      </c>
      <c r="C38" s="134" t="s">
        <v>163</v>
      </c>
      <c r="D38" s="135">
        <v>0</v>
      </c>
      <c r="E38" s="177">
        <v>0</v>
      </c>
    </row>
    <row r="39" spans="1:5" ht="21" customHeight="1" x14ac:dyDescent="0.25">
      <c r="A39" s="182"/>
      <c r="B39" s="204" t="s">
        <v>208</v>
      </c>
      <c r="C39" s="134" t="s">
        <v>163</v>
      </c>
      <c r="D39" s="135">
        <v>0</v>
      </c>
      <c r="E39" s="177">
        <v>0</v>
      </c>
    </row>
    <row r="40" spans="1:5" ht="21.75" customHeight="1" thickBot="1" x14ac:dyDescent="0.3">
      <c r="A40" s="182"/>
      <c r="B40" s="138" t="s">
        <v>209</v>
      </c>
      <c r="C40" s="210" t="s">
        <v>163</v>
      </c>
      <c r="D40" s="179">
        <v>0</v>
      </c>
      <c r="E40" s="180">
        <v>0</v>
      </c>
    </row>
    <row r="41" spans="1:5" ht="13.5" customHeight="1" thickBot="1" x14ac:dyDescent="0.3">
      <c r="A41" s="182"/>
      <c r="B41" s="373"/>
      <c r="C41" s="353"/>
      <c r="D41" s="353"/>
      <c r="E41" s="374"/>
    </row>
    <row r="42" spans="1:5" x14ac:dyDescent="0.25">
      <c r="A42" s="182"/>
      <c r="B42" s="375" t="s">
        <v>198</v>
      </c>
      <c r="C42" s="212"/>
      <c r="D42" s="172"/>
      <c r="E42" s="173"/>
    </row>
    <row r="43" spans="1:5" ht="32.25" customHeight="1" thickBot="1" x14ac:dyDescent="0.3">
      <c r="A43" s="182"/>
      <c r="B43" s="376" t="s">
        <v>199</v>
      </c>
      <c r="C43" s="184" t="s">
        <v>163</v>
      </c>
      <c r="D43" s="179">
        <v>0</v>
      </c>
      <c r="E43" s="180">
        <v>0</v>
      </c>
    </row>
    <row r="46" spans="1:5" x14ac:dyDescent="0.25">
      <c r="B46" s="21"/>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AMK48"/>
  <sheetViews>
    <sheetView showGridLines="0" showRowColHeaders="0" view="pageBreakPreview" zoomScale="60" zoomScaleNormal="100" workbookViewId="0">
      <selection activeCell="D9" sqref="D9"/>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81640625" style="329" customWidth="1"/>
    <col min="6" max="6" width="14.453125" style="329" customWidth="1"/>
    <col min="7" max="1025" width="8.81640625" style="329" customWidth="1"/>
  </cols>
  <sheetData>
    <row r="2" spans="1:5" x14ac:dyDescent="0.25">
      <c r="B2" s="196" t="s">
        <v>159</v>
      </c>
    </row>
    <row r="4" spans="1:5" x14ac:dyDescent="0.25">
      <c r="B4" s="325" t="s">
        <v>160</v>
      </c>
    </row>
    <row r="5" spans="1:5" x14ac:dyDescent="0.25">
      <c r="B5" s="466" t="str">
        <f>UebInstitutQuartal</f>
        <v>4. Quarter 2024</v>
      </c>
      <c r="C5" s="383"/>
      <c r="D5" s="383"/>
    </row>
    <row r="6" spans="1:5" x14ac:dyDescent="0.25">
      <c r="B6" s="325"/>
    </row>
    <row r="7" spans="1:5" x14ac:dyDescent="0.25">
      <c r="A7" s="182">
        <v>2</v>
      </c>
      <c r="B7" s="328" t="s">
        <v>210</v>
      </c>
      <c r="C7" s="19"/>
      <c r="D7" s="19"/>
      <c r="E7" s="19"/>
    </row>
    <row r="8" spans="1:5" ht="13.5" customHeight="1" thickBot="1" x14ac:dyDescent="0.3">
      <c r="A8" s="182">
        <v>2</v>
      </c>
      <c r="B8" s="126"/>
      <c r="C8" s="127"/>
      <c r="D8" s="330" t="str">
        <f>AktQuartKurz&amp;" "&amp;AktJahr</f>
        <v>Q4 2024</v>
      </c>
      <c r="E8" s="331" t="str">
        <f>AktQuartKurz&amp;" "&amp;(AktJahr-1)</f>
        <v>Q4 2023</v>
      </c>
    </row>
    <row r="9" spans="1:5" x14ac:dyDescent="0.25">
      <c r="A9" s="182">
        <v>2</v>
      </c>
      <c r="B9" s="183" t="s">
        <v>161</v>
      </c>
      <c r="C9" s="171" t="s">
        <v>9</v>
      </c>
      <c r="D9" s="186">
        <v>0</v>
      </c>
      <c r="E9" s="187">
        <v>0</v>
      </c>
    </row>
    <row r="10" spans="1:5" ht="21.75" customHeight="1" thickBot="1" x14ac:dyDescent="0.3">
      <c r="A10" s="182"/>
      <c r="B10" s="211" t="s">
        <v>162</v>
      </c>
      <c r="C10" s="131" t="s">
        <v>163</v>
      </c>
      <c r="D10" s="132">
        <v>0</v>
      </c>
      <c r="E10" s="174">
        <v>0</v>
      </c>
    </row>
    <row r="11" spans="1:5" ht="13.5" customHeight="1" thickBot="1" x14ac:dyDescent="0.3">
      <c r="A11" s="182">
        <v>2</v>
      </c>
      <c r="B11" s="170"/>
      <c r="C11" s="19"/>
      <c r="D11" s="19"/>
      <c r="E11" s="175"/>
    </row>
    <row r="12" spans="1:5" x14ac:dyDescent="0.25">
      <c r="A12" s="182">
        <v>2</v>
      </c>
      <c r="B12" s="214" t="s">
        <v>11</v>
      </c>
      <c r="C12" s="213" t="s">
        <v>9</v>
      </c>
      <c r="D12" s="186">
        <v>0</v>
      </c>
      <c r="E12" s="187">
        <v>0</v>
      </c>
    </row>
    <row r="13" spans="1:5" ht="42" customHeight="1" x14ac:dyDescent="0.25">
      <c r="A13" s="182"/>
      <c r="B13" s="198" t="s">
        <v>211</v>
      </c>
      <c r="C13" s="134" t="s">
        <v>9</v>
      </c>
      <c r="D13" s="135">
        <v>0</v>
      </c>
      <c r="E13" s="177">
        <v>0</v>
      </c>
    </row>
    <row r="14" spans="1:5" ht="28.5" customHeight="1" x14ac:dyDescent="0.25">
      <c r="A14" s="182"/>
      <c r="B14" s="197" t="s">
        <v>212</v>
      </c>
      <c r="C14" s="134" t="s">
        <v>9</v>
      </c>
      <c r="D14" s="135">
        <v>0</v>
      </c>
      <c r="E14" s="177">
        <v>0</v>
      </c>
    </row>
    <row r="15" spans="1:5" ht="31.5" customHeight="1" x14ac:dyDescent="0.25">
      <c r="A15" s="182"/>
      <c r="B15" s="198" t="s">
        <v>213</v>
      </c>
      <c r="C15" s="134" t="s">
        <v>9</v>
      </c>
      <c r="D15" s="135">
        <v>0</v>
      </c>
      <c r="E15" s="177">
        <v>0</v>
      </c>
    </row>
    <row r="16" spans="1:5" ht="31.5" customHeight="1" x14ac:dyDescent="0.25">
      <c r="A16" s="182">
        <v>2</v>
      </c>
      <c r="B16" s="198" t="s">
        <v>214</v>
      </c>
      <c r="C16" s="136" t="s">
        <v>9</v>
      </c>
      <c r="D16" s="135">
        <v>0</v>
      </c>
      <c r="E16" s="177">
        <v>0</v>
      </c>
    </row>
    <row r="17" spans="1:5" ht="31.5" customHeight="1" x14ac:dyDescent="0.25">
      <c r="A17" s="182"/>
      <c r="B17" s="198" t="s">
        <v>215</v>
      </c>
      <c r="C17" s="136" t="s">
        <v>9</v>
      </c>
      <c r="D17" s="135">
        <v>0</v>
      </c>
      <c r="E17" s="177">
        <v>0</v>
      </c>
    </row>
    <row r="18" spans="1:5" ht="21" customHeight="1" x14ac:dyDescent="0.25">
      <c r="A18" s="182"/>
      <c r="B18" s="207" t="s">
        <v>169</v>
      </c>
      <c r="C18" s="136" t="s">
        <v>163</v>
      </c>
      <c r="D18" s="135">
        <v>0</v>
      </c>
      <c r="E18" s="177">
        <v>0</v>
      </c>
    </row>
    <row r="19" spans="1:5" ht="13.5" customHeight="1" thickBot="1" x14ac:dyDescent="0.3">
      <c r="A19" s="182"/>
      <c r="B19" s="467" t="s">
        <v>216</v>
      </c>
      <c r="C19" s="136" t="s">
        <v>171</v>
      </c>
      <c r="D19" s="135">
        <v>0</v>
      </c>
      <c r="E19" s="177">
        <v>0</v>
      </c>
    </row>
    <row r="20" spans="1:5" x14ac:dyDescent="0.25">
      <c r="A20" s="182"/>
      <c r="B20" s="463"/>
      <c r="C20" s="136" t="s">
        <v>172</v>
      </c>
      <c r="D20" s="135">
        <v>0</v>
      </c>
      <c r="E20" s="177">
        <v>0</v>
      </c>
    </row>
    <row r="21" spans="1:5" x14ac:dyDescent="0.25">
      <c r="A21" s="182"/>
      <c r="B21" s="463"/>
      <c r="C21" s="136" t="s">
        <v>173</v>
      </c>
      <c r="D21" s="135">
        <v>0</v>
      </c>
      <c r="E21" s="177">
        <v>0</v>
      </c>
    </row>
    <row r="22" spans="1:5" x14ac:dyDescent="0.25">
      <c r="A22" s="182"/>
      <c r="B22" s="463"/>
      <c r="C22" s="136" t="s">
        <v>174</v>
      </c>
      <c r="D22" s="135">
        <v>0</v>
      </c>
      <c r="E22" s="177">
        <v>0</v>
      </c>
    </row>
    <row r="23" spans="1:5" x14ac:dyDescent="0.25">
      <c r="A23" s="182"/>
      <c r="B23" s="463"/>
      <c r="C23" s="136" t="s">
        <v>175</v>
      </c>
      <c r="D23" s="135">
        <v>0</v>
      </c>
      <c r="E23" s="177">
        <v>0</v>
      </c>
    </row>
    <row r="24" spans="1:5" x14ac:dyDescent="0.25">
      <c r="A24" s="182"/>
      <c r="B24" s="463"/>
      <c r="C24" s="136" t="s">
        <v>176</v>
      </c>
      <c r="D24" s="135">
        <v>0</v>
      </c>
      <c r="E24" s="177">
        <v>0</v>
      </c>
    </row>
    <row r="25" spans="1:5" x14ac:dyDescent="0.25">
      <c r="A25" s="182">
        <v>2</v>
      </c>
      <c r="B25" s="463"/>
      <c r="C25" s="136" t="s">
        <v>177</v>
      </c>
      <c r="D25" s="135">
        <v>0</v>
      </c>
      <c r="E25" s="177">
        <v>0</v>
      </c>
    </row>
    <row r="26" spans="1:5" x14ac:dyDescent="0.25">
      <c r="A26" s="182"/>
      <c r="B26" s="463"/>
      <c r="C26" s="136" t="s">
        <v>178</v>
      </c>
      <c r="D26" s="135">
        <v>0</v>
      </c>
      <c r="E26" s="177">
        <v>0</v>
      </c>
    </row>
    <row r="27" spans="1:5" x14ac:dyDescent="0.25">
      <c r="A27" s="182"/>
      <c r="B27" s="463"/>
      <c r="C27" s="136" t="s">
        <v>179</v>
      </c>
      <c r="D27" s="135">
        <v>0</v>
      </c>
      <c r="E27" s="177">
        <v>0</v>
      </c>
    </row>
    <row r="28" spans="1:5" x14ac:dyDescent="0.25">
      <c r="A28" s="182"/>
      <c r="B28" s="463"/>
      <c r="C28" s="136" t="s">
        <v>180</v>
      </c>
      <c r="D28" s="135">
        <v>0</v>
      </c>
      <c r="E28" s="177">
        <v>0</v>
      </c>
    </row>
    <row r="29" spans="1:5" ht="13.5" customHeight="1" thickBot="1" x14ac:dyDescent="0.3">
      <c r="A29" s="182">
        <v>2</v>
      </c>
      <c r="B29" s="468"/>
      <c r="C29" s="131" t="s">
        <v>181</v>
      </c>
      <c r="D29" s="139">
        <v>0</v>
      </c>
      <c r="E29" s="178">
        <v>0</v>
      </c>
    </row>
    <row r="30" spans="1:5" ht="13.5" customHeight="1" thickBot="1" x14ac:dyDescent="0.3">
      <c r="A30" s="182"/>
      <c r="B30" s="170"/>
      <c r="C30" s="19"/>
      <c r="D30" s="19"/>
      <c r="E30" s="175"/>
    </row>
    <row r="31" spans="1:5" x14ac:dyDescent="0.25">
      <c r="A31" s="182"/>
      <c r="B31" s="209" t="s">
        <v>186</v>
      </c>
      <c r="C31" s="212"/>
      <c r="D31" s="172"/>
      <c r="E31" s="173"/>
    </row>
    <row r="32" spans="1:5" ht="31.5" customHeight="1" x14ac:dyDescent="0.25">
      <c r="A32" s="182"/>
      <c r="B32" s="204" t="s">
        <v>187</v>
      </c>
      <c r="C32" s="134" t="s">
        <v>9</v>
      </c>
      <c r="D32" s="135">
        <v>0</v>
      </c>
      <c r="E32" s="177">
        <v>0</v>
      </c>
    </row>
    <row r="33" spans="1:5" x14ac:dyDescent="0.25">
      <c r="A33" s="182"/>
      <c r="B33" s="204" t="s">
        <v>188</v>
      </c>
      <c r="C33" s="134" t="s">
        <v>189</v>
      </c>
      <c r="D33" s="306">
        <v>0</v>
      </c>
      <c r="E33" s="307">
        <v>0</v>
      </c>
    </row>
    <row r="34" spans="1:5" ht="21.75" customHeight="1" thickBot="1" x14ac:dyDescent="0.3">
      <c r="A34" s="182"/>
      <c r="B34" s="138" t="s">
        <v>190</v>
      </c>
      <c r="C34" s="210" t="s">
        <v>9</v>
      </c>
      <c r="D34" s="179">
        <v>0</v>
      </c>
      <c r="E34" s="180">
        <v>0</v>
      </c>
    </row>
    <row r="35" spans="1:5" ht="13.5" customHeight="1" thickBot="1" x14ac:dyDescent="0.3">
      <c r="A35" s="182">
        <v>3</v>
      </c>
      <c r="B35" s="170"/>
      <c r="C35" s="19"/>
      <c r="D35" s="19"/>
      <c r="E35" s="175"/>
    </row>
    <row r="36" spans="1:5" x14ac:dyDescent="0.25">
      <c r="A36" s="182"/>
      <c r="B36" s="209" t="s">
        <v>191</v>
      </c>
      <c r="C36" s="212"/>
      <c r="D36" s="172"/>
      <c r="E36" s="173"/>
    </row>
    <row r="37" spans="1:5" ht="21" customHeight="1" x14ac:dyDescent="0.25">
      <c r="A37" s="182"/>
      <c r="B37" s="204" t="s">
        <v>217</v>
      </c>
      <c r="C37" s="134" t="s">
        <v>163</v>
      </c>
      <c r="D37" s="135">
        <v>0</v>
      </c>
      <c r="E37" s="177">
        <v>0</v>
      </c>
    </row>
    <row r="38" spans="1:5" ht="21" customHeight="1" x14ac:dyDescent="0.25">
      <c r="A38" s="182"/>
      <c r="B38" s="204" t="s">
        <v>218</v>
      </c>
      <c r="C38" s="134" t="s">
        <v>163</v>
      </c>
      <c r="D38" s="135">
        <v>0</v>
      </c>
      <c r="E38" s="177">
        <v>0</v>
      </c>
    </row>
    <row r="39" spans="1:5" ht="21" customHeight="1" x14ac:dyDescent="0.25">
      <c r="A39" s="182"/>
      <c r="B39" s="204" t="s">
        <v>219</v>
      </c>
      <c r="C39" s="134" t="s">
        <v>163</v>
      </c>
      <c r="D39" s="135">
        <v>0</v>
      </c>
      <c r="E39" s="177">
        <v>0</v>
      </c>
    </row>
    <row r="40" spans="1:5" ht="21" customHeight="1" x14ac:dyDescent="0.25">
      <c r="A40" s="182"/>
      <c r="B40" s="204" t="s">
        <v>220</v>
      </c>
      <c r="C40" s="134" t="s">
        <v>163</v>
      </c>
      <c r="D40" s="135">
        <v>0</v>
      </c>
      <c r="E40" s="177">
        <v>0</v>
      </c>
    </row>
    <row r="41" spans="1:5" ht="21" customHeight="1" x14ac:dyDescent="0.25">
      <c r="A41" s="182"/>
      <c r="B41" s="204" t="s">
        <v>221</v>
      </c>
      <c r="C41" s="134" t="s">
        <v>163</v>
      </c>
      <c r="D41" s="135">
        <v>0</v>
      </c>
      <c r="E41" s="177">
        <v>0</v>
      </c>
    </row>
    <row r="42" spans="1:5" ht="21.75" customHeight="1" thickBot="1" x14ac:dyDescent="0.3">
      <c r="A42" s="182"/>
      <c r="B42" s="138" t="s">
        <v>222</v>
      </c>
      <c r="C42" s="210" t="s">
        <v>163</v>
      </c>
      <c r="D42" s="179">
        <v>0</v>
      </c>
      <c r="E42" s="180">
        <v>0</v>
      </c>
    </row>
    <row r="43" spans="1:5" ht="13.5" customHeight="1" thickBot="1" x14ac:dyDescent="0.3">
      <c r="A43" s="182">
        <v>3</v>
      </c>
      <c r="B43" s="170"/>
      <c r="C43" s="19"/>
      <c r="D43" s="19"/>
      <c r="E43" s="175"/>
    </row>
    <row r="44" spans="1:5" x14ac:dyDescent="0.25">
      <c r="A44" s="182"/>
      <c r="B44" s="209" t="s">
        <v>198</v>
      </c>
      <c r="C44" s="212"/>
      <c r="D44" s="172"/>
      <c r="E44" s="173"/>
    </row>
    <row r="45" spans="1:5" ht="32.25" customHeight="1" thickBot="1" x14ac:dyDescent="0.3">
      <c r="A45" s="182"/>
      <c r="B45" s="205" t="s">
        <v>199</v>
      </c>
      <c r="C45" s="184" t="s">
        <v>163</v>
      </c>
      <c r="D45" s="179" t="s">
        <v>223</v>
      </c>
      <c r="E45" s="180">
        <v>0</v>
      </c>
    </row>
    <row r="48" spans="1: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MK48"/>
  <sheetViews>
    <sheetView showGridLines="0" showRowColHeaders="0" view="pageBreakPreview" zoomScale="60" zoomScaleNormal="100" workbookViewId="0">
      <selection activeCell="D9" sqref="D9"/>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81640625" style="329" customWidth="1"/>
    <col min="6" max="6" width="14.453125" style="329" customWidth="1"/>
    <col min="7" max="1025" width="8.81640625" style="329" customWidth="1"/>
  </cols>
  <sheetData>
    <row r="2" spans="1:5" x14ac:dyDescent="0.25">
      <c r="B2" s="196" t="s">
        <v>159</v>
      </c>
    </row>
    <row r="4" spans="1:5" x14ac:dyDescent="0.25">
      <c r="B4" s="325" t="s">
        <v>160</v>
      </c>
    </row>
    <row r="5" spans="1:5" x14ac:dyDescent="0.25">
      <c r="B5" s="466" t="str">
        <f>UebInstitutQuartal</f>
        <v>4. Quarter 2024</v>
      </c>
      <c r="C5" s="383"/>
      <c r="D5" s="383"/>
    </row>
    <row r="6" spans="1:5" x14ac:dyDescent="0.25">
      <c r="B6" s="325"/>
    </row>
    <row r="7" spans="1:5" x14ac:dyDescent="0.25">
      <c r="A7" s="182">
        <v>3</v>
      </c>
      <c r="B7" s="328" t="s">
        <v>224</v>
      </c>
      <c r="C7" s="19"/>
      <c r="D7" s="19"/>
      <c r="E7" s="19"/>
    </row>
    <row r="8" spans="1:5" ht="13.5" customHeight="1" thickBot="1" x14ac:dyDescent="0.3">
      <c r="A8" s="182">
        <v>3</v>
      </c>
      <c r="B8" s="126"/>
      <c r="C8" s="127"/>
      <c r="D8" s="330" t="str">
        <f>AktQuartKurz&amp;" "&amp;AktJahr</f>
        <v>Q4 2024</v>
      </c>
      <c r="E8" s="331" t="str">
        <f>AktQuartKurz&amp;" "&amp;(AktJahr-1)</f>
        <v>Q4 2023</v>
      </c>
    </row>
    <row r="9" spans="1:5" x14ac:dyDescent="0.25">
      <c r="A9" s="182">
        <v>3</v>
      </c>
      <c r="B9" s="183" t="s">
        <v>161</v>
      </c>
      <c r="C9" s="185" t="s">
        <v>9</v>
      </c>
      <c r="D9" s="186">
        <v>0</v>
      </c>
      <c r="E9" s="187">
        <v>0</v>
      </c>
    </row>
    <row r="10" spans="1:5" ht="21.75" customHeight="1" thickBot="1" x14ac:dyDescent="0.3">
      <c r="A10" s="182">
        <v>3</v>
      </c>
      <c r="B10" s="211" t="s">
        <v>162</v>
      </c>
      <c r="C10" s="131" t="s">
        <v>163</v>
      </c>
      <c r="D10" s="132">
        <v>0</v>
      </c>
      <c r="E10" s="174">
        <v>0</v>
      </c>
    </row>
    <row r="11" spans="1:5" ht="13.5" customHeight="1" thickBot="1" x14ac:dyDescent="0.3">
      <c r="A11" s="182">
        <v>3</v>
      </c>
      <c r="B11" s="170"/>
      <c r="C11" s="19"/>
      <c r="D11" s="19"/>
      <c r="E11" s="175"/>
    </row>
    <row r="12" spans="1:5" x14ac:dyDescent="0.25">
      <c r="A12" s="182">
        <v>3</v>
      </c>
      <c r="B12" s="209" t="s">
        <v>11</v>
      </c>
      <c r="C12" s="213" t="s">
        <v>9</v>
      </c>
      <c r="D12" s="186">
        <v>0</v>
      </c>
      <c r="E12" s="187">
        <v>0</v>
      </c>
    </row>
    <row r="13" spans="1:5" ht="42" customHeight="1" x14ac:dyDescent="0.25">
      <c r="A13" s="182"/>
      <c r="B13" s="204" t="s">
        <v>225</v>
      </c>
      <c r="C13" s="136" t="s">
        <v>9</v>
      </c>
      <c r="D13" s="135">
        <v>0</v>
      </c>
      <c r="E13" s="188">
        <v>0</v>
      </c>
    </row>
    <row r="14" spans="1:5" ht="42" customHeight="1" x14ac:dyDescent="0.25">
      <c r="A14" s="182"/>
      <c r="B14" s="198" t="s">
        <v>226</v>
      </c>
      <c r="C14" s="134" t="s">
        <v>9</v>
      </c>
      <c r="D14" s="135">
        <v>0</v>
      </c>
      <c r="E14" s="177">
        <v>0</v>
      </c>
    </row>
    <row r="15" spans="1:5" ht="31.5" customHeight="1" x14ac:dyDescent="0.25">
      <c r="A15" s="182"/>
      <c r="B15" s="198" t="s">
        <v>227</v>
      </c>
      <c r="C15" s="134" t="s">
        <v>9</v>
      </c>
      <c r="D15" s="135">
        <v>0</v>
      </c>
      <c r="E15" s="188">
        <v>0</v>
      </c>
    </row>
    <row r="16" spans="1:5" ht="31.5" customHeight="1" x14ac:dyDescent="0.25">
      <c r="A16" s="182"/>
      <c r="B16" s="198" t="s">
        <v>228</v>
      </c>
      <c r="C16" s="136" t="s">
        <v>9</v>
      </c>
      <c r="D16" s="135">
        <v>0</v>
      </c>
      <c r="E16" s="188">
        <v>0</v>
      </c>
    </row>
    <row r="17" spans="1:5" ht="31.5" customHeight="1" x14ac:dyDescent="0.25">
      <c r="A17" s="182">
        <v>3</v>
      </c>
      <c r="B17" s="198" t="s">
        <v>229</v>
      </c>
      <c r="C17" s="136" t="s">
        <v>9</v>
      </c>
      <c r="D17" s="135">
        <v>0</v>
      </c>
      <c r="E17" s="188">
        <v>0</v>
      </c>
    </row>
    <row r="18" spans="1:5" ht="18" customHeight="1" x14ac:dyDescent="0.25">
      <c r="A18" s="182"/>
      <c r="B18" s="208" t="s">
        <v>169</v>
      </c>
      <c r="C18" s="136" t="s">
        <v>163</v>
      </c>
      <c r="D18" s="135">
        <v>0</v>
      </c>
      <c r="E18" s="177">
        <v>0</v>
      </c>
    </row>
    <row r="19" spans="1:5" ht="13.5" customHeight="1" thickBot="1" x14ac:dyDescent="0.3">
      <c r="A19" s="182"/>
      <c r="B19" s="467" t="s">
        <v>230</v>
      </c>
      <c r="C19" s="136" t="s">
        <v>171</v>
      </c>
      <c r="D19" s="135">
        <v>0</v>
      </c>
      <c r="E19" s="177">
        <v>0</v>
      </c>
    </row>
    <row r="20" spans="1:5" x14ac:dyDescent="0.25">
      <c r="A20" s="182"/>
      <c r="B20" s="463"/>
      <c r="C20" s="136" t="s">
        <v>172</v>
      </c>
      <c r="D20" s="135">
        <v>0</v>
      </c>
      <c r="E20" s="177">
        <v>0</v>
      </c>
    </row>
    <row r="21" spans="1:5" x14ac:dyDescent="0.25">
      <c r="A21" s="182"/>
      <c r="B21" s="463"/>
      <c r="C21" s="136" t="s">
        <v>173</v>
      </c>
      <c r="D21" s="135">
        <v>0</v>
      </c>
      <c r="E21" s="177">
        <v>0</v>
      </c>
    </row>
    <row r="22" spans="1:5" x14ac:dyDescent="0.25">
      <c r="A22" s="182"/>
      <c r="B22" s="463"/>
      <c r="C22" s="136" t="s">
        <v>174</v>
      </c>
      <c r="D22" s="135">
        <v>0</v>
      </c>
      <c r="E22" s="177">
        <v>0</v>
      </c>
    </row>
    <row r="23" spans="1:5" x14ac:dyDescent="0.25">
      <c r="A23" s="182"/>
      <c r="B23" s="463"/>
      <c r="C23" s="136" t="s">
        <v>175</v>
      </c>
      <c r="D23" s="135">
        <v>0</v>
      </c>
      <c r="E23" s="177">
        <v>0</v>
      </c>
    </row>
    <row r="24" spans="1:5" x14ac:dyDescent="0.25">
      <c r="A24" s="182"/>
      <c r="B24" s="463"/>
      <c r="C24" s="136" t="s">
        <v>176</v>
      </c>
      <c r="D24" s="135">
        <v>0</v>
      </c>
      <c r="E24" s="177">
        <v>0</v>
      </c>
    </row>
    <row r="25" spans="1:5" x14ac:dyDescent="0.25">
      <c r="A25" s="182">
        <v>3</v>
      </c>
      <c r="B25" s="463"/>
      <c r="C25" s="136" t="s">
        <v>177</v>
      </c>
      <c r="D25" s="135">
        <v>0</v>
      </c>
      <c r="E25" s="177">
        <v>0</v>
      </c>
    </row>
    <row r="26" spans="1:5" x14ac:dyDescent="0.25">
      <c r="A26" s="182"/>
      <c r="B26" s="463"/>
      <c r="C26" s="136" t="s">
        <v>178</v>
      </c>
      <c r="D26" s="135">
        <v>0</v>
      </c>
      <c r="E26" s="177">
        <v>0</v>
      </c>
    </row>
    <row r="27" spans="1:5" x14ac:dyDescent="0.25">
      <c r="A27" s="182"/>
      <c r="B27" s="463"/>
      <c r="C27" s="136" t="s">
        <v>179</v>
      </c>
      <c r="D27" s="135">
        <v>0</v>
      </c>
      <c r="E27" s="177">
        <v>0</v>
      </c>
    </row>
    <row r="28" spans="1:5" x14ac:dyDescent="0.25">
      <c r="A28" s="182"/>
      <c r="B28" s="463"/>
      <c r="C28" s="136" t="s">
        <v>180</v>
      </c>
      <c r="D28" s="135">
        <v>0</v>
      </c>
      <c r="E28" s="177">
        <v>0</v>
      </c>
    </row>
    <row r="29" spans="1:5" ht="13.5" customHeight="1" thickBot="1" x14ac:dyDescent="0.3">
      <c r="A29" s="182">
        <v>3</v>
      </c>
      <c r="B29" s="468"/>
      <c r="C29" s="184" t="s">
        <v>181</v>
      </c>
      <c r="D29" s="179">
        <v>0</v>
      </c>
      <c r="E29" s="180">
        <v>0</v>
      </c>
    </row>
    <row r="30" spans="1:5" ht="13.5" customHeight="1" thickBot="1" x14ac:dyDescent="0.3">
      <c r="B30" s="170"/>
      <c r="C30" s="19"/>
      <c r="D30" s="19"/>
      <c r="E30" s="175"/>
    </row>
    <row r="31" spans="1:5" x14ac:dyDescent="0.25">
      <c r="B31" s="209" t="s">
        <v>231</v>
      </c>
      <c r="C31" s="212"/>
      <c r="D31" s="172"/>
      <c r="E31" s="173"/>
    </row>
    <row r="32" spans="1:5" ht="31.5" customHeight="1" x14ac:dyDescent="0.25">
      <c r="B32" s="204" t="s">
        <v>187</v>
      </c>
      <c r="C32" s="134" t="s">
        <v>9</v>
      </c>
      <c r="D32" s="135">
        <v>0</v>
      </c>
      <c r="E32" s="177">
        <v>0</v>
      </c>
    </row>
    <row r="33" spans="2:5" x14ac:dyDescent="0.25">
      <c r="B33" s="204" t="s">
        <v>188</v>
      </c>
      <c r="C33" s="134" t="s">
        <v>189</v>
      </c>
      <c r="D33" s="306">
        <v>0</v>
      </c>
      <c r="E33" s="307">
        <v>0</v>
      </c>
    </row>
    <row r="34" spans="2:5" ht="21.75" customHeight="1" thickBot="1" x14ac:dyDescent="0.3">
      <c r="B34" s="138" t="s">
        <v>190</v>
      </c>
      <c r="C34" s="210" t="s">
        <v>9</v>
      </c>
      <c r="D34" s="179">
        <v>0</v>
      </c>
      <c r="E34" s="180">
        <v>0</v>
      </c>
    </row>
    <row r="35" spans="2:5" ht="13.5" customHeight="1" thickBot="1" x14ac:dyDescent="0.3">
      <c r="B35" s="170"/>
      <c r="C35" s="19"/>
      <c r="D35" s="19"/>
      <c r="E35" s="175"/>
    </row>
    <row r="36" spans="2:5" x14ac:dyDescent="0.25">
      <c r="B36" s="209" t="s">
        <v>191</v>
      </c>
      <c r="C36" s="212"/>
      <c r="D36" s="172"/>
      <c r="E36" s="173"/>
    </row>
    <row r="37" spans="2:5" ht="21" customHeight="1" x14ac:dyDescent="0.25">
      <c r="B37" s="204" t="s">
        <v>232</v>
      </c>
      <c r="C37" s="134" t="s">
        <v>163</v>
      </c>
      <c r="D37" s="135">
        <v>0</v>
      </c>
      <c r="E37" s="177">
        <v>0</v>
      </c>
    </row>
    <row r="38" spans="2:5" ht="21" customHeight="1" x14ac:dyDescent="0.25">
      <c r="B38" s="204" t="s">
        <v>233</v>
      </c>
      <c r="C38" s="134" t="s">
        <v>163</v>
      </c>
      <c r="D38" s="135">
        <v>0</v>
      </c>
      <c r="E38" s="177">
        <v>0</v>
      </c>
    </row>
    <row r="39" spans="2:5" ht="21" customHeight="1" x14ac:dyDescent="0.25">
      <c r="B39" s="204" t="s">
        <v>234</v>
      </c>
      <c r="C39" s="134" t="s">
        <v>163</v>
      </c>
      <c r="D39" s="135">
        <v>0</v>
      </c>
      <c r="E39" s="177">
        <v>0</v>
      </c>
    </row>
    <row r="40" spans="2:5" ht="21" customHeight="1" x14ac:dyDescent="0.25">
      <c r="B40" s="204" t="s">
        <v>235</v>
      </c>
      <c r="C40" s="134" t="s">
        <v>163</v>
      </c>
      <c r="D40" s="135">
        <v>0</v>
      </c>
      <c r="E40" s="177">
        <v>0</v>
      </c>
    </row>
    <row r="41" spans="2:5" ht="21" customHeight="1" x14ac:dyDescent="0.25">
      <c r="B41" s="204" t="s">
        <v>236</v>
      </c>
      <c r="C41" s="134" t="s">
        <v>163</v>
      </c>
      <c r="D41" s="135">
        <v>0</v>
      </c>
      <c r="E41" s="177">
        <v>0</v>
      </c>
    </row>
    <row r="42" spans="2:5" ht="21.75" customHeight="1" thickBot="1" x14ac:dyDescent="0.3">
      <c r="B42" s="138" t="s">
        <v>237</v>
      </c>
      <c r="C42" s="210" t="s">
        <v>163</v>
      </c>
      <c r="D42" s="179">
        <v>0</v>
      </c>
      <c r="E42" s="180">
        <v>0</v>
      </c>
    </row>
    <row r="43" spans="2:5" ht="13.5" customHeight="1" thickBot="1" x14ac:dyDescent="0.3">
      <c r="B43" s="170"/>
      <c r="C43" s="19"/>
      <c r="D43" s="19"/>
      <c r="E43" s="175"/>
    </row>
    <row r="44" spans="2:5" x14ac:dyDescent="0.25">
      <c r="B44" s="203" t="s">
        <v>198</v>
      </c>
      <c r="C44" s="133"/>
      <c r="D44" s="128"/>
      <c r="E44" s="176"/>
    </row>
    <row r="45" spans="2:5" ht="32.25" customHeight="1" thickBot="1" x14ac:dyDescent="0.3">
      <c r="B45" s="205" t="s">
        <v>199</v>
      </c>
      <c r="C45" s="184" t="s">
        <v>163</v>
      </c>
      <c r="D45" s="179">
        <v>0</v>
      </c>
      <c r="E45" s="180">
        <v>0</v>
      </c>
    </row>
    <row r="48" spans="2: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zoomScaleNormal="100" zoomScaleSheetLayoutView="85" workbookViewId="0">
      <selection activeCell="G5" sqref="G5"/>
    </sheetView>
  </sheetViews>
  <sheetFormatPr baseColWidth="10" defaultColWidth="9.1796875" defaultRowHeight="12.5" x14ac:dyDescent="0.25"/>
  <cols>
    <col min="1" max="1" width="0.81640625" style="326" customWidth="1"/>
    <col min="2" max="2" width="8.1796875" style="326" customWidth="1"/>
    <col min="3" max="3" width="11.54296875" style="326" hidden="1" customWidth="1"/>
    <col min="4" max="5" width="60.81640625" style="326" customWidth="1"/>
    <col min="6" max="7" width="15.81640625" style="326" customWidth="1"/>
    <col min="8" max="8" width="18.81640625" style="326" customWidth="1"/>
    <col min="9" max="257" width="11.453125" style="326" customWidth="1"/>
    <col min="258" max="1025" width="11.453125" style="329" customWidth="1"/>
  </cols>
  <sheetData>
    <row r="1" spans="2:7" ht="5.15" customHeight="1" x14ac:dyDescent="0.25"/>
    <row r="2" spans="2:7" ht="12.75" customHeight="1" x14ac:dyDescent="0.25">
      <c r="B2" s="32" t="s">
        <v>238</v>
      </c>
      <c r="C2" s="32"/>
      <c r="D2" s="32"/>
      <c r="E2" s="32"/>
      <c r="F2" s="32"/>
      <c r="G2" s="32"/>
    </row>
    <row r="3" spans="2:7" ht="18" customHeight="1" x14ac:dyDescent="0.25">
      <c r="B3" s="346"/>
      <c r="C3" s="346"/>
      <c r="D3" s="346"/>
      <c r="E3" s="346"/>
      <c r="F3" s="346"/>
      <c r="G3" s="346"/>
    </row>
    <row r="4" spans="2:7" ht="12.75" customHeight="1" x14ac:dyDescent="0.25">
      <c r="B4" s="404" t="s">
        <v>239</v>
      </c>
      <c r="C4" s="405"/>
      <c r="D4" s="405"/>
      <c r="E4" s="405"/>
      <c r="F4" s="405"/>
      <c r="G4" s="405"/>
    </row>
    <row r="5" spans="2:7" ht="12.75" customHeight="1" x14ac:dyDescent="0.25">
      <c r="B5" s="404" t="str">
        <f>UebInstitutQuartal</f>
        <v>4. Quarter 2024</v>
      </c>
      <c r="C5" s="405"/>
      <c r="D5" s="405"/>
      <c r="E5" s="379"/>
      <c r="F5" s="379"/>
      <c r="G5" s="379"/>
    </row>
    <row r="6" spans="2:7" ht="12.75" customHeight="1" x14ac:dyDescent="0.25"/>
    <row r="8" spans="2:7" x14ac:dyDescent="0.25">
      <c r="B8" s="371" t="s">
        <v>8</v>
      </c>
      <c r="C8" s="353"/>
      <c r="D8" s="353"/>
      <c r="E8" s="353"/>
    </row>
    <row r="9" spans="2:7" ht="13.5" customHeight="1" thickBot="1" x14ac:dyDescent="0.3">
      <c r="B9" s="126"/>
      <c r="C9" s="127"/>
      <c r="D9" s="348" t="str">
        <f>AktQuartKurz&amp;" "&amp;AktJahr</f>
        <v>Q4 2024</v>
      </c>
      <c r="E9" s="349" t="str">
        <f>AktQuartKurz&amp;" "&amp;(AktJahr-1)</f>
        <v>Q4 2023</v>
      </c>
    </row>
    <row r="10" spans="2:7" ht="409" customHeight="1" thickBot="1" x14ac:dyDescent="0.3">
      <c r="B10" s="192" t="s">
        <v>240</v>
      </c>
      <c r="C10" s="169" t="s">
        <v>42</v>
      </c>
      <c r="D10" s="380" t="s">
        <v>241</v>
      </c>
      <c r="E10" s="381" t="s">
        <v>242</v>
      </c>
    </row>
    <row r="13" spans="2:7" x14ac:dyDescent="0.25">
      <c r="B13" s="371" t="s">
        <v>18</v>
      </c>
      <c r="C13" s="353"/>
      <c r="D13" s="353"/>
      <c r="E13" s="353"/>
    </row>
    <row r="14" spans="2:7" ht="13.5" customHeight="1" thickBot="1" x14ac:dyDescent="0.3">
      <c r="B14" s="126"/>
      <c r="C14" s="127"/>
      <c r="D14" s="348" t="str">
        <f>AktQuartKurz&amp;" "&amp;AktJahr</f>
        <v>Q4 2024</v>
      </c>
      <c r="E14" s="349" t="str">
        <f>AktQuartKurz&amp;" "&amp;(AktJahr-1)</f>
        <v>Q4 2023</v>
      </c>
    </row>
    <row r="15" spans="2:7" ht="13.5" customHeight="1" thickBot="1" x14ac:dyDescent="0.3">
      <c r="B15" s="192" t="s">
        <v>240</v>
      </c>
      <c r="C15" s="169" t="s">
        <v>42</v>
      </c>
      <c r="D15" s="380" t="s">
        <v>243</v>
      </c>
      <c r="E15" s="382" t="s">
        <v>243</v>
      </c>
    </row>
    <row r="18" spans="2:2" x14ac:dyDescent="0.25">
      <c r="B18" s="21"/>
    </row>
    <row r="19" spans="2:2" ht="13.5" customHeight="1" thickBot="1" x14ac:dyDescent="0.3"/>
    <row r="20" spans="2:2" ht="13.5" customHeight="1" thickBot="1" x14ac:dyDescent="0.3"/>
    <row r="24" spans="2:2" ht="13.5" customHeight="1" thickBot="1" x14ac:dyDescent="0.3"/>
    <row r="25" spans="2:2" ht="13.5" customHeight="1" thickBot="1" x14ac:dyDescent="0.3"/>
  </sheetData>
  <mergeCells count="2">
    <mergeCell ref="B4:G4"/>
    <mergeCell ref="B5:D5"/>
  </mergeCells>
  <pageMargins left="0.70866141732283472" right="0.70866141732283472" top="0.78740157480314965" bottom="0.78740157480314965" header="0.31496062992125978" footer="0.31496062992125978"/>
  <pageSetup paperSize="9" scale="55"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796875" defaultRowHeight="15.5" x14ac:dyDescent="0.35"/>
  <cols>
    <col min="1" max="1" width="0.81640625" style="8" customWidth="1"/>
    <col min="2" max="2" width="15.1796875" style="8" customWidth="1"/>
    <col min="3" max="3" width="12.1796875" style="8" customWidth="1"/>
    <col min="4" max="4" width="3.54296875" style="8" customWidth="1"/>
    <col min="5" max="5" width="15.54296875" style="8" customWidth="1"/>
    <col min="6" max="6" width="56.1796875" style="8" customWidth="1"/>
    <col min="7" max="7" width="4.1796875" style="8" customWidth="1"/>
    <col min="8" max="8" width="15.1796875" style="8" customWidth="1"/>
    <col min="9" max="9" width="19.453125" style="8" customWidth="1"/>
    <col min="10" max="10" width="23.1796875" style="8" customWidth="1"/>
    <col min="11" max="11" width="4.453125" style="8" customWidth="1"/>
    <col min="12" max="257" width="14.81640625" style="8" customWidth="1"/>
    <col min="258" max="1025" width="14.81640625" style="329" customWidth="1"/>
  </cols>
  <sheetData>
    <row r="1" spans="2:11" ht="5.15" customHeight="1" x14ac:dyDescent="0.35"/>
    <row r="2" spans="2:11" ht="15" customHeight="1" x14ac:dyDescent="0.35">
      <c r="B2" s="141" t="s">
        <v>244</v>
      </c>
      <c r="C2" s="142" t="s">
        <v>245</v>
      </c>
      <c r="D2" s="143"/>
      <c r="E2" s="141" t="s">
        <v>244</v>
      </c>
      <c r="F2" s="144" t="s">
        <v>246</v>
      </c>
      <c r="G2" s="143"/>
      <c r="H2" s="141" t="s">
        <v>244</v>
      </c>
      <c r="I2" s="145" t="s">
        <v>247</v>
      </c>
      <c r="K2" s="146"/>
    </row>
    <row r="3" spans="2:11" ht="15" customHeight="1" x14ac:dyDescent="0.35">
      <c r="B3" s="147" t="s">
        <v>248</v>
      </c>
      <c r="C3" s="148" t="s">
        <v>249</v>
      </c>
      <c r="D3" s="149"/>
      <c r="E3" s="150" t="s">
        <v>250</v>
      </c>
      <c r="F3" s="151" t="s">
        <v>251</v>
      </c>
      <c r="G3" s="152"/>
      <c r="H3" s="152"/>
      <c r="I3" s="153" t="s">
        <v>252</v>
      </c>
    </row>
    <row r="4" spans="2:11" ht="15" customHeight="1" x14ac:dyDescent="0.35">
      <c r="B4" s="147" t="s">
        <v>253</v>
      </c>
      <c r="C4" s="154">
        <v>2024</v>
      </c>
      <c r="D4" s="155"/>
      <c r="E4" s="156" t="s">
        <v>254</v>
      </c>
      <c r="F4" s="151" t="s">
        <v>255</v>
      </c>
      <c r="G4" s="152"/>
      <c r="H4" s="147" t="s">
        <v>256</v>
      </c>
      <c r="I4" s="157" t="s">
        <v>257</v>
      </c>
    </row>
    <row r="5" spans="2:11" ht="15" customHeight="1" x14ac:dyDescent="0.35">
      <c r="B5" s="147" t="s">
        <v>258</v>
      </c>
      <c r="C5" s="154" t="s">
        <v>259</v>
      </c>
      <c r="D5" s="155"/>
      <c r="E5" s="156" t="s">
        <v>260</v>
      </c>
      <c r="F5" s="151" t="str">
        <f>(Institut&amp;",created at "&amp;TEXT(ErstDatum,"TT-MMMM-JJJJ")&amp;" with "&amp;Version&amp;" bei "&amp;AusfInstitut)</f>
        <v>MHB,created at 20-Januar-2025 with V(3.10) bei BAR</v>
      </c>
      <c r="G5" s="152"/>
      <c r="H5" s="147" t="s">
        <v>261</v>
      </c>
      <c r="I5" s="157" t="s">
        <v>262</v>
      </c>
    </row>
    <row r="6" spans="2:11" ht="15" customHeight="1" x14ac:dyDescent="0.35">
      <c r="B6" s="147" t="s">
        <v>263</v>
      </c>
      <c r="C6" s="158"/>
      <c r="D6" s="152"/>
      <c r="E6" s="147" t="s">
        <v>264</v>
      </c>
      <c r="F6" s="151" t="s">
        <v>223</v>
      </c>
      <c r="G6" s="152"/>
      <c r="H6" s="147" t="s">
        <v>265</v>
      </c>
      <c r="I6" s="159"/>
      <c r="J6" t="s">
        <v>266</v>
      </c>
    </row>
    <row r="7" spans="2:11" ht="15" customHeight="1" x14ac:dyDescent="0.35">
      <c r="B7" s="147" t="s">
        <v>267</v>
      </c>
      <c r="C7" s="158" t="s">
        <v>268</v>
      </c>
      <c r="D7" s="152"/>
      <c r="E7" s="147" t="s">
        <v>269</v>
      </c>
      <c r="F7" s="151" t="str">
        <f>IF(LOWER(Institut)="vdp","Verband",IF(UPPER(Institut)="VDH","Verband","Institut "&amp;Institut))</f>
        <v>Institut MHB</v>
      </c>
      <c r="G7" s="152"/>
      <c r="H7" s="147" t="s">
        <v>270</v>
      </c>
      <c r="I7" s="160" t="s">
        <v>271</v>
      </c>
      <c r="J7" s="152" t="s">
        <v>272</v>
      </c>
    </row>
    <row r="8" spans="2:11" ht="15" customHeight="1" x14ac:dyDescent="0.35">
      <c r="B8" s="147" t="s">
        <v>273</v>
      </c>
      <c r="C8" s="158" t="s">
        <v>0</v>
      </c>
      <c r="D8" s="152"/>
      <c r="E8" s="147" t="s">
        <v>274</v>
      </c>
      <c r="F8" s="151" t="str">
        <f>IF(AuswertBasis="Verband",IF(TvDatenart="T","vdp-Mitgliedsinstitute",IF(TvDatenart="F","Fremdinstitute",IF(TvDatenart="*","alle Pfandbriefemittenten","???"))),AuswertBasis)</f>
        <v>Institut MHB</v>
      </c>
      <c r="G8" s="152"/>
      <c r="H8" s="147" t="s">
        <v>275</v>
      </c>
      <c r="I8" s="160" t="s">
        <v>276</v>
      </c>
      <c r="J8" s="152" t="s">
        <v>277</v>
      </c>
    </row>
    <row r="9" spans="2:11" ht="15" customHeight="1" x14ac:dyDescent="0.35">
      <c r="B9" s="147" t="s">
        <v>278</v>
      </c>
      <c r="C9" s="158" t="s">
        <v>279</v>
      </c>
      <c r="D9" s="152"/>
      <c r="E9" s="147" t="s">
        <v>280</v>
      </c>
      <c r="F9" s="161">
        <f>DATE(AktJahr,AktMonat+1,0)</f>
        <v>45657</v>
      </c>
      <c r="G9" s="149"/>
      <c r="H9" s="147" t="s">
        <v>281</v>
      </c>
      <c r="I9" s="152" t="str">
        <f>(AktJahr&amp;RIGHT("0"&amp;AktMonat,2))</f>
        <v>202412</v>
      </c>
      <c r="J9" t="s">
        <v>282</v>
      </c>
    </row>
    <row r="10" spans="2:11" ht="15" customHeight="1" x14ac:dyDescent="0.35">
      <c r="B10" s="147" t="s">
        <v>283</v>
      </c>
      <c r="C10" s="158" t="s">
        <v>284</v>
      </c>
      <c r="D10" s="152"/>
      <c r="E10" s="147" t="s">
        <v>285</v>
      </c>
      <c r="F10" s="151" t="s">
        <v>286</v>
      </c>
      <c r="G10" s="152"/>
      <c r="H10" s="152"/>
      <c r="I10" s="152"/>
    </row>
    <row r="11" spans="2:11" ht="15" customHeight="1" x14ac:dyDescent="0.35">
      <c r="B11" s="147" t="s">
        <v>287</v>
      </c>
      <c r="C11" s="162"/>
      <c r="D11" s="163"/>
      <c r="E11" s="164" t="s">
        <v>288</v>
      </c>
      <c r="F11" s="151" t="s">
        <v>289</v>
      </c>
      <c r="G11" s="152"/>
      <c r="H11" s="152"/>
      <c r="I11" s="152"/>
    </row>
    <row r="12" spans="2:11" ht="15" customHeight="1" x14ac:dyDescent="0.35">
      <c r="B12" s="147" t="s">
        <v>290</v>
      </c>
      <c r="C12" s="148"/>
      <c r="D12" s="163"/>
      <c r="E12" s="164" t="s">
        <v>291</v>
      </c>
      <c r="F12" s="151" t="str">
        <f>(AktMonat/3)&amp;". Quarter"</f>
        <v>4. Quarter</v>
      </c>
      <c r="G12" s="152"/>
      <c r="H12" s="152"/>
      <c r="I12" s="152"/>
    </row>
    <row r="13" spans="2:11" ht="15" customHeight="1" x14ac:dyDescent="0.35">
      <c r="B13" s="147" t="s">
        <v>292</v>
      </c>
      <c r="C13" s="158" t="s">
        <v>293</v>
      </c>
      <c r="D13" s="152"/>
      <c r="E13" s="147" t="s">
        <v>294</v>
      </c>
      <c r="F13" s="151" t="str">
        <f>AktQuartal&amp;" "&amp;AktJahr&amp;IF(AuswertBasis="Verband"," ("&amp;TvInstitute&amp;")","")</f>
        <v>4. Quarter 2024</v>
      </c>
      <c r="G13" s="152"/>
      <c r="H13" s="152"/>
      <c r="I13" s="152"/>
    </row>
    <row r="14" spans="2:11" ht="15" customHeight="1" x14ac:dyDescent="0.35">
      <c r="B14" s="147" t="s">
        <v>295</v>
      </c>
      <c r="C14" s="158"/>
      <c r="D14" s="152"/>
      <c r="E14" s="147" t="s">
        <v>296</v>
      </c>
      <c r="F14" s="151" t="str">
        <f>"Q"&amp;(AktMonat/3)</f>
        <v>Q4</v>
      </c>
      <c r="G14" s="152"/>
      <c r="H14" s="152"/>
      <c r="I14" s="152"/>
    </row>
    <row r="15" spans="2:11" ht="15" customHeight="1" x14ac:dyDescent="0.35">
      <c r="B15" s="147" t="s">
        <v>297</v>
      </c>
      <c r="C15" s="158" t="s">
        <v>298</v>
      </c>
      <c r="D15" s="152"/>
      <c r="E15" s="147" t="s">
        <v>299</v>
      </c>
      <c r="F15" s="165" t="str">
        <f>IF(KzRbwBerH="I",F21,IF(KzRbwBerH="S",F22,IF(KzRbwBerH="D",F23,"* -")))</f>
        <v>* The dynamic approach was used for calculating the risk-adjusted net present value" according to section 5 para. 1 no. 2 of the Net Present Value Regulation (PfandBarwertV).</v>
      </c>
      <c r="G15" s="152"/>
      <c r="H15" s="152"/>
      <c r="I15" s="152"/>
    </row>
    <row r="16" spans="2:11" ht="15" customHeight="1" x14ac:dyDescent="0.35">
      <c r="B16" s="147" t="s">
        <v>300</v>
      </c>
      <c r="C16" s="158" t="s">
        <v>301</v>
      </c>
      <c r="D16" s="152"/>
      <c r="E16" s="147" t="s">
        <v>302</v>
      </c>
      <c r="F16" s="165" t="str">
        <f>IF(KzRbwBerO="I",F21,IF(KzRbwBerO="S",F22,IF(KzRbwBerO="D",F23,"* -")))</f>
        <v>* The dynamic approach was used for calculating the risk-adjusted net present value" according to section 5 para. 1 no. 2 of the Net Present Value Regulation (PfandBarwertV).</v>
      </c>
      <c r="H16" s="152"/>
      <c r="I16" s="152"/>
    </row>
    <row r="17" spans="2:9" ht="15" customHeight="1" x14ac:dyDescent="0.35">
      <c r="B17" s="147" t="s">
        <v>303</v>
      </c>
      <c r="C17" s="158"/>
      <c r="D17" s="152"/>
      <c r="E17" s="147" t="s">
        <v>304</v>
      </c>
      <c r="F17" s="165" t="str">
        <f>IF(KzRbwBerS="I",F21,IF(KzRbwBerS="S",F22,IF(KzRbwBerS="D",F23,"* -")))</f>
        <v>* The dynamic approach was used for calculating the risk-adjusted net present value" according to section 5 para. 1 no. 2 of the Net Present Value Regulation (PfandBarwertV).</v>
      </c>
      <c r="H17" s="152"/>
      <c r="I17" s="152"/>
    </row>
    <row r="18" spans="2:9" ht="15" customHeight="1" x14ac:dyDescent="0.35">
      <c r="B18" s="147" t="s">
        <v>305</v>
      </c>
      <c r="C18" s="158"/>
      <c r="D18" s="152"/>
      <c r="E18" s="147" t="s">
        <v>306</v>
      </c>
      <c r="F18" s="165" t="str">
        <f>IF(KzRbwBerF="I",F21,IF(KzRbwBerF="S",F22,IF(KzRbwBerF="D",F23,"* -")))</f>
        <v>* The dynamic approach was used for calculating the risk-adjusted net present value" according to section 5 para. 1 no. 2 of the Net Present Value Regulation (PfandBarwertV).</v>
      </c>
      <c r="G18" s="152"/>
      <c r="H18" s="152"/>
      <c r="I18" s="152"/>
    </row>
    <row r="19" spans="2:9" ht="15" customHeight="1" x14ac:dyDescent="0.35">
      <c r="B19" s="147" t="s">
        <v>307</v>
      </c>
      <c r="C19" s="158" t="s">
        <v>308</v>
      </c>
      <c r="D19" s="152"/>
      <c r="E19" s="152"/>
      <c r="F19" s="166"/>
      <c r="G19" s="152"/>
      <c r="H19" s="152"/>
      <c r="I19" s="152"/>
    </row>
    <row r="20" spans="2:9" ht="15" customHeight="1" x14ac:dyDescent="0.35">
      <c r="B20" s="147" t="s">
        <v>309</v>
      </c>
      <c r="C20" s="158" t="s">
        <v>308</v>
      </c>
      <c r="D20" s="152"/>
      <c r="E20" s="152"/>
      <c r="F20" s="152"/>
      <c r="G20" s="152"/>
      <c r="H20" s="152"/>
      <c r="I20" s="152"/>
    </row>
    <row r="21" spans="2:9" ht="15" customHeight="1" x14ac:dyDescent="0.35">
      <c r="B21" s="147" t="s">
        <v>310</v>
      </c>
      <c r="C21" s="158" t="s">
        <v>311</v>
      </c>
      <c r="D21" s="152"/>
      <c r="E21" s="6" t="s">
        <v>312</v>
      </c>
      <c r="F21" s="6" t="s">
        <v>313</v>
      </c>
      <c r="G21" s="152"/>
      <c r="H21" s="152"/>
      <c r="I21" s="152"/>
    </row>
    <row r="22" spans="2:9" ht="15" customHeight="1" x14ac:dyDescent="0.35">
      <c r="B22" s="147" t="s">
        <v>314</v>
      </c>
      <c r="C22" s="158" t="s">
        <v>311</v>
      </c>
      <c r="D22" s="152"/>
      <c r="E22" s="6"/>
      <c r="F22" s="6" t="s">
        <v>315</v>
      </c>
      <c r="G22" s="152"/>
      <c r="H22" s="152"/>
      <c r="I22" s="152"/>
    </row>
    <row r="23" spans="2:9" ht="15" customHeight="1" x14ac:dyDescent="0.35">
      <c r="B23" s="147" t="s">
        <v>316</v>
      </c>
      <c r="C23" s="167"/>
      <c r="D23" s="152"/>
      <c r="E23" s="6"/>
      <c r="F23" s="6" t="s">
        <v>317</v>
      </c>
      <c r="G23" s="152"/>
      <c r="H23" s="152"/>
      <c r="I23" s="152"/>
    </row>
    <row r="24" spans="2:9" ht="15" customHeight="1" x14ac:dyDescent="0.35">
      <c r="B24" s="147" t="s">
        <v>318</v>
      </c>
      <c r="C24" s="168"/>
      <c r="D24" s="152"/>
      <c r="G24" s="152"/>
      <c r="H24" s="152"/>
      <c r="I24" s="152"/>
    </row>
    <row r="25" spans="2:9" ht="15" customHeight="1" x14ac:dyDescent="0.35">
      <c r="C25" s="152"/>
      <c r="D25" s="152"/>
      <c r="H25" s="152"/>
    </row>
    <row r="26" spans="2:9" ht="15" customHeight="1" x14ac:dyDescent="0.35"/>
    <row r="27" spans="2:9" ht="15" customHeight="1" x14ac:dyDescent="0.35">
      <c r="B27" t="s">
        <v>319</v>
      </c>
      <c r="C27" t="s">
        <v>320</v>
      </c>
    </row>
    <row r="28" spans="2:9" ht="15" customHeight="1" x14ac:dyDescent="0.35">
      <c r="C28" t="s">
        <v>321</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zoomScaleNormal="100" zoomScaleSheetLayoutView="55" workbookViewId="0">
      <selection activeCell="B40" sqref="B40:G42"/>
    </sheetView>
  </sheetViews>
  <sheetFormatPr baseColWidth="10" defaultColWidth="9.1796875" defaultRowHeight="12.5" x14ac:dyDescent="0.25"/>
  <cols>
    <col min="1" max="1" width="0.81640625" style="326" customWidth="1"/>
    <col min="2" max="2" width="28.81640625" style="326" customWidth="1"/>
    <col min="3" max="3" width="11.54296875" style="326" hidden="1" customWidth="1"/>
    <col min="4" max="4" width="18.81640625" style="326" customWidth="1"/>
    <col min="5" max="5" width="16.1796875" style="326" customWidth="1"/>
    <col min="6" max="6" width="18.81640625" style="326" customWidth="1"/>
    <col min="7" max="7" width="16.1796875" style="326" customWidth="1"/>
    <col min="8" max="8" width="6.81640625" style="326" customWidth="1"/>
    <col min="9" max="10" width="18.81640625" style="326" customWidth="1"/>
    <col min="11" max="257" width="11.453125" style="326" customWidth="1"/>
    <col min="258" max="1025" width="11.453125" style="329" customWidth="1"/>
  </cols>
  <sheetData>
    <row r="1" spans="1:10" ht="5.15" customHeight="1" x14ac:dyDescent="0.25"/>
    <row r="2" spans="1:10" ht="12.75" customHeight="1" x14ac:dyDescent="0.25">
      <c r="B2" s="32" t="s">
        <v>26</v>
      </c>
      <c r="C2" s="32"/>
      <c r="D2" s="32"/>
      <c r="E2" s="32"/>
      <c r="F2" s="32"/>
      <c r="G2" s="32"/>
    </row>
    <row r="3" spans="1:10" ht="16.5" customHeight="1" x14ac:dyDescent="0.25">
      <c r="B3" s="346"/>
      <c r="C3" s="346"/>
      <c r="D3" s="346"/>
      <c r="E3" s="346"/>
      <c r="F3" s="346"/>
      <c r="G3" s="346"/>
    </row>
    <row r="4" spans="1:10" ht="12.75" customHeight="1" x14ac:dyDescent="0.25">
      <c r="B4" s="404" t="s">
        <v>27</v>
      </c>
      <c r="C4" s="405"/>
      <c r="D4" s="405"/>
      <c r="E4" s="405"/>
      <c r="F4" s="405"/>
      <c r="G4" s="405"/>
    </row>
    <row r="5" spans="1:10" ht="12.75" customHeight="1" x14ac:dyDescent="0.25">
      <c r="B5" s="404" t="str">
        <f>UebInstitutQuartal</f>
        <v>4. Quarter 2024</v>
      </c>
      <c r="C5" s="405"/>
      <c r="D5" s="405"/>
      <c r="E5" s="346"/>
      <c r="F5" s="5"/>
      <c r="G5" s="5"/>
    </row>
    <row r="6" spans="1:10" ht="12.75" customHeight="1" x14ac:dyDescent="0.25"/>
    <row r="7" spans="1:10" ht="24" customHeight="1" x14ac:dyDescent="0.25">
      <c r="B7" s="33"/>
    </row>
    <row r="8" spans="1:10" ht="25.5" customHeight="1" x14ac:dyDescent="0.25">
      <c r="A8" s="15">
        <v>0</v>
      </c>
      <c r="B8" s="353" t="s">
        <v>8</v>
      </c>
      <c r="C8" s="34"/>
      <c r="D8" s="406" t="str">
        <f>AktQuartKurz&amp;" "&amp;AktJahr</f>
        <v>Q4 2024</v>
      </c>
      <c r="E8" s="392"/>
      <c r="F8" s="407" t="str">
        <f>AktQuartKurz&amp;" "&amp;(AktJahr-1)</f>
        <v>Q4 2023</v>
      </c>
      <c r="G8" s="392"/>
      <c r="H8" s="346"/>
      <c r="I8" s="191" t="str">
        <f>AktQuartKurz&amp;" "&amp;AktJahr&amp;CHAR(10)&amp;
"Mat-Ex (12 months)*"</f>
        <v>Q4 2024
Mat-Ex (12 months)*</v>
      </c>
      <c r="J8" s="191" t="str">
        <f>AktQuartKurz&amp;" "&amp;(AktJahr-1)&amp;CHAR(10)&amp;
"Mat-Ex (12 months)*"</f>
        <v>Q4 2023
Mat-Ex (12 months)*</v>
      </c>
    </row>
    <row r="9" spans="1:10" ht="12.75" customHeight="1" x14ac:dyDescent="0.25">
      <c r="A9" s="15">
        <v>0</v>
      </c>
      <c r="B9" s="408"/>
      <c r="C9" s="392"/>
      <c r="D9" s="35" t="s">
        <v>28</v>
      </c>
      <c r="E9" s="36" t="s">
        <v>29</v>
      </c>
      <c r="F9" s="35" t="str">
        <f>D9</f>
        <v>Pfandbriefe outstanding</v>
      </c>
      <c r="G9" s="36" t="str">
        <f>E9</f>
        <v>Cover pool</v>
      </c>
      <c r="H9" s="346"/>
      <c r="I9" s="35" t="s">
        <v>28</v>
      </c>
      <c r="J9" s="36" t="str">
        <f>I9</f>
        <v>Pfandbriefe outstanding</v>
      </c>
    </row>
    <row r="10" spans="1:10" ht="12.75" customHeight="1" x14ac:dyDescent="0.25">
      <c r="A10" s="15">
        <v>0</v>
      </c>
      <c r="B10" s="409" t="s">
        <v>30</v>
      </c>
      <c r="C10" s="410"/>
      <c r="D10" s="37" t="str">
        <f>Einheit_Waehrung</f>
        <v>€ mn.</v>
      </c>
      <c r="E10" s="38" t="str">
        <f>D10</f>
        <v>€ mn.</v>
      </c>
      <c r="F10" s="37" t="str">
        <f>D10</f>
        <v>€ mn.</v>
      </c>
      <c r="G10" s="38" t="str">
        <f>D10</f>
        <v>€ mn.</v>
      </c>
      <c r="H10" s="346"/>
      <c r="I10" s="37" t="str">
        <f>D10</f>
        <v>€ mn.</v>
      </c>
      <c r="J10" s="38" t="str">
        <f>I10</f>
        <v>€ mn.</v>
      </c>
    </row>
    <row r="11" spans="1:10" ht="12.75" customHeight="1" x14ac:dyDescent="0.25">
      <c r="A11" s="15">
        <v>0</v>
      </c>
      <c r="B11" s="402" t="s">
        <v>31</v>
      </c>
      <c r="C11" s="403"/>
      <c r="D11" s="39">
        <v>1298</v>
      </c>
      <c r="E11" s="40">
        <v>1605.8</v>
      </c>
      <c r="F11" s="39">
        <v>1866.8</v>
      </c>
      <c r="G11" s="40">
        <v>1590.2</v>
      </c>
      <c r="H11" s="346"/>
      <c r="I11" s="39">
        <v>0</v>
      </c>
      <c r="J11" s="40">
        <v>0</v>
      </c>
    </row>
    <row r="12" spans="1:10" ht="12.75" customHeight="1" x14ac:dyDescent="0.25">
      <c r="A12" s="15">
        <v>0</v>
      </c>
      <c r="B12" s="402" t="s">
        <v>32</v>
      </c>
      <c r="C12" s="403"/>
      <c r="D12" s="39">
        <v>1636</v>
      </c>
      <c r="E12" s="40">
        <v>2055.4</v>
      </c>
      <c r="F12" s="39">
        <v>1392</v>
      </c>
      <c r="G12" s="40">
        <v>1494.7</v>
      </c>
      <c r="H12" s="346"/>
      <c r="I12" s="39">
        <v>0</v>
      </c>
      <c r="J12" s="40">
        <v>0</v>
      </c>
    </row>
    <row r="13" spans="1:10" ht="12.75" customHeight="1" x14ac:dyDescent="0.25">
      <c r="A13" s="15"/>
      <c r="B13" s="402" t="s">
        <v>33</v>
      </c>
      <c r="C13" s="403"/>
      <c r="D13" s="39">
        <v>2190.6</v>
      </c>
      <c r="E13" s="40">
        <v>1822.8</v>
      </c>
      <c r="F13" s="39">
        <v>1308.2</v>
      </c>
      <c r="G13" s="40">
        <v>1417</v>
      </c>
      <c r="H13" s="346"/>
      <c r="I13" s="39">
        <v>1298</v>
      </c>
      <c r="J13" s="40">
        <v>1866.8</v>
      </c>
    </row>
    <row r="14" spans="1:10" ht="12.75" customHeight="1" x14ac:dyDescent="0.25">
      <c r="A14" s="15">
        <v>0</v>
      </c>
      <c r="B14" s="347" t="s">
        <v>34</v>
      </c>
      <c r="C14" s="347"/>
      <c r="D14" s="41">
        <v>2227.5</v>
      </c>
      <c r="E14" s="181">
        <v>1788.3</v>
      </c>
      <c r="F14" s="41">
        <v>1756.7</v>
      </c>
      <c r="G14" s="181">
        <v>2104.3000000000002</v>
      </c>
      <c r="H14" s="346"/>
      <c r="I14" s="39">
        <v>1636</v>
      </c>
      <c r="J14" s="40">
        <v>1392</v>
      </c>
    </row>
    <row r="15" spans="1:10" ht="12.75" customHeight="1" x14ac:dyDescent="0.25">
      <c r="A15" s="15">
        <v>0</v>
      </c>
      <c r="B15" s="347" t="s">
        <v>35</v>
      </c>
      <c r="C15" s="347"/>
      <c r="D15" s="41">
        <v>3496.5</v>
      </c>
      <c r="E15" s="181">
        <v>3815</v>
      </c>
      <c r="F15" s="41">
        <v>3512</v>
      </c>
      <c r="G15" s="181">
        <v>3537.2</v>
      </c>
      <c r="H15" s="346"/>
      <c r="I15" s="39">
        <v>4418.1000000000004</v>
      </c>
      <c r="J15" s="40">
        <v>3064.9</v>
      </c>
    </row>
    <row r="16" spans="1:10" ht="12.75" customHeight="1" x14ac:dyDescent="0.25">
      <c r="A16" s="15">
        <v>0</v>
      </c>
      <c r="B16" s="347" t="s">
        <v>36</v>
      </c>
      <c r="C16" s="347"/>
      <c r="D16" s="41">
        <v>2921.6</v>
      </c>
      <c r="E16" s="181">
        <v>2463.3000000000002</v>
      </c>
      <c r="F16" s="41">
        <v>3473.9</v>
      </c>
      <c r="G16" s="181">
        <v>3554.7</v>
      </c>
      <c r="H16" s="346"/>
      <c r="I16" s="39">
        <v>3496.5</v>
      </c>
      <c r="J16" s="40">
        <v>3512</v>
      </c>
    </row>
    <row r="17" spans="1:10" ht="12.75" customHeight="1" x14ac:dyDescent="0.25">
      <c r="A17" s="15">
        <v>0</v>
      </c>
      <c r="B17" s="347" t="s">
        <v>37</v>
      </c>
      <c r="C17" s="347"/>
      <c r="D17" s="41">
        <v>2567.9</v>
      </c>
      <c r="E17" s="181">
        <v>2668.9</v>
      </c>
      <c r="F17" s="41">
        <v>3498.5</v>
      </c>
      <c r="G17" s="181">
        <v>2278.6999999999998</v>
      </c>
      <c r="H17" s="346"/>
      <c r="I17" s="39">
        <v>2921.6</v>
      </c>
      <c r="J17" s="40">
        <v>3473.9</v>
      </c>
    </row>
    <row r="18" spans="1:10" ht="12.75" customHeight="1" x14ac:dyDescent="0.25">
      <c r="A18" s="15">
        <v>0</v>
      </c>
      <c r="B18" s="402" t="s">
        <v>38</v>
      </c>
      <c r="C18" s="403"/>
      <c r="D18" s="39">
        <v>8506.1</v>
      </c>
      <c r="E18" s="40">
        <v>10392.4</v>
      </c>
      <c r="F18" s="39">
        <v>8253.6</v>
      </c>
      <c r="G18" s="40">
        <v>10770</v>
      </c>
      <c r="H18" s="346"/>
      <c r="I18" s="39">
        <v>9738.7000000000007</v>
      </c>
      <c r="J18" s="40">
        <v>10625.5</v>
      </c>
    </row>
    <row r="19" spans="1:10" ht="12.75" customHeight="1" x14ac:dyDescent="0.25">
      <c r="A19" s="15">
        <v>0</v>
      </c>
      <c r="B19" s="402" t="s">
        <v>39</v>
      </c>
      <c r="C19" s="403"/>
      <c r="D19" s="39">
        <v>10312.4</v>
      </c>
      <c r="E19" s="40">
        <v>10703</v>
      </c>
      <c r="F19" s="39">
        <v>10179.6</v>
      </c>
      <c r="G19" s="40">
        <v>10804.4</v>
      </c>
      <c r="H19" s="346"/>
      <c r="I19" s="39">
        <v>11647.7</v>
      </c>
      <c r="J19" s="40">
        <v>11306.2</v>
      </c>
    </row>
    <row r="20" spans="1:10" ht="20.149999999999999" customHeight="1" x14ac:dyDescent="0.25">
      <c r="B20" s="346"/>
      <c r="C20" s="346"/>
      <c r="D20" s="346"/>
      <c r="E20" s="346"/>
      <c r="F20" s="346"/>
      <c r="G20" s="346"/>
      <c r="H20" s="346"/>
      <c r="I20" s="346"/>
      <c r="J20" s="346"/>
    </row>
    <row r="21" spans="1:10" ht="25.5" customHeight="1" x14ac:dyDescent="0.25">
      <c r="A21" s="15">
        <v>1</v>
      </c>
      <c r="B21" s="353" t="s">
        <v>18</v>
      </c>
      <c r="C21" s="34"/>
      <c r="D21" s="406" t="str">
        <f>AktQuartKurz&amp;" "&amp;AktJahr</f>
        <v>Q4 2024</v>
      </c>
      <c r="E21" s="392"/>
      <c r="F21" s="407" t="str">
        <f>AktQuartKurz&amp;" "&amp;(AktJahr-1)</f>
        <v>Q4 2023</v>
      </c>
      <c r="G21" s="392"/>
      <c r="H21" s="346"/>
      <c r="I21" s="191" t="str">
        <f>AktQuartKurz&amp;" "&amp;AktJahr&amp;CHAR(10)&amp;
"Mat-Ex (12 months)*"</f>
        <v>Q4 2024
Mat-Ex (12 months)*</v>
      </c>
      <c r="J21" s="191" t="str">
        <f>AktQuartKurz&amp;" "&amp;(AktJahr-1)&amp;CHAR(10)&amp;
"Mat-Ex (12 months)*"</f>
        <v>Q4 2023
Mat-Ex (12 months)*</v>
      </c>
    </row>
    <row r="22" spans="1:10" ht="12.75" customHeight="1" x14ac:dyDescent="0.25">
      <c r="A22" s="15">
        <v>1</v>
      </c>
      <c r="B22" s="408"/>
      <c r="C22" s="392"/>
      <c r="D22" s="35" t="s">
        <v>28</v>
      </c>
      <c r="E22" s="36" t="s">
        <v>29</v>
      </c>
      <c r="F22" s="35" t="str">
        <f>D22</f>
        <v>Pfandbriefe outstanding</v>
      </c>
      <c r="G22" s="36" t="str">
        <f>E22</f>
        <v>Cover pool</v>
      </c>
      <c r="H22" s="346"/>
      <c r="I22" s="35" t="s">
        <v>28</v>
      </c>
      <c r="J22" s="36" t="str">
        <f>I22</f>
        <v>Pfandbriefe outstanding</v>
      </c>
    </row>
    <row r="23" spans="1:10" ht="12.75" customHeight="1" x14ac:dyDescent="0.25">
      <c r="A23" s="15">
        <v>1</v>
      </c>
      <c r="B23" s="409" t="s">
        <v>30</v>
      </c>
      <c r="C23" s="410"/>
      <c r="D23" s="37" t="str">
        <f>Einheit_Waehrung</f>
        <v>€ mn.</v>
      </c>
      <c r="E23" s="38" t="str">
        <f>D23</f>
        <v>€ mn.</v>
      </c>
      <c r="F23" s="37" t="str">
        <f>D23</f>
        <v>€ mn.</v>
      </c>
      <c r="G23" s="38" t="str">
        <f>D23</f>
        <v>€ mn.</v>
      </c>
      <c r="H23" s="346"/>
      <c r="I23" s="37" t="str">
        <f>D23</f>
        <v>€ mn.</v>
      </c>
      <c r="J23" s="38" t="str">
        <f>I23</f>
        <v>€ mn.</v>
      </c>
    </row>
    <row r="24" spans="1:10" ht="12.75" customHeight="1" x14ac:dyDescent="0.25">
      <c r="A24" s="15">
        <v>1</v>
      </c>
      <c r="B24" s="402" t="s">
        <v>31</v>
      </c>
      <c r="C24" s="403"/>
      <c r="D24" s="39">
        <v>11.3</v>
      </c>
      <c r="E24" s="40">
        <v>5.6</v>
      </c>
      <c r="F24" s="39">
        <v>56.5</v>
      </c>
      <c r="G24" s="40">
        <v>7.2</v>
      </c>
      <c r="H24" s="346"/>
      <c r="I24" s="39">
        <v>0</v>
      </c>
      <c r="J24" s="40">
        <v>0</v>
      </c>
    </row>
    <row r="25" spans="1:10" ht="12.75" customHeight="1" x14ac:dyDescent="0.25">
      <c r="A25" s="15"/>
      <c r="B25" s="402" t="s">
        <v>32</v>
      </c>
      <c r="C25" s="403"/>
      <c r="D25" s="39">
        <v>26.6</v>
      </c>
      <c r="E25" s="40">
        <v>4.0999999999999996</v>
      </c>
      <c r="F25" s="39">
        <v>46.8</v>
      </c>
      <c r="G25" s="40">
        <v>15.8</v>
      </c>
      <c r="H25" s="346"/>
      <c r="I25" s="39">
        <v>0</v>
      </c>
      <c r="J25" s="40">
        <v>0</v>
      </c>
    </row>
    <row r="26" spans="1:10" ht="12.75" customHeight="1" x14ac:dyDescent="0.25">
      <c r="A26" s="15">
        <v>1</v>
      </c>
      <c r="B26" s="402" t="s">
        <v>33</v>
      </c>
      <c r="C26" s="403"/>
      <c r="D26" s="39">
        <v>91.1</v>
      </c>
      <c r="E26" s="40">
        <v>47.9</v>
      </c>
      <c r="F26" s="39">
        <v>11.3</v>
      </c>
      <c r="G26" s="40">
        <v>13.3</v>
      </c>
      <c r="H26" s="346"/>
      <c r="I26" s="39">
        <v>11.3</v>
      </c>
      <c r="J26" s="40">
        <v>56.5</v>
      </c>
    </row>
    <row r="27" spans="1:10" ht="12.75" customHeight="1" x14ac:dyDescent="0.25">
      <c r="A27" s="15">
        <v>1</v>
      </c>
      <c r="B27" s="347" t="s">
        <v>34</v>
      </c>
      <c r="C27" s="347"/>
      <c r="D27" s="41">
        <v>103.7</v>
      </c>
      <c r="E27" s="181">
        <v>12.8</v>
      </c>
      <c r="F27" s="41">
        <v>41.6</v>
      </c>
      <c r="G27" s="181">
        <v>11.8</v>
      </c>
      <c r="H27" s="346"/>
      <c r="I27" s="39">
        <v>26.6</v>
      </c>
      <c r="J27" s="40">
        <v>46.8</v>
      </c>
    </row>
    <row r="28" spans="1:10" ht="12.75" customHeight="1" x14ac:dyDescent="0.25">
      <c r="A28" s="15">
        <v>1</v>
      </c>
      <c r="B28" s="347" t="s">
        <v>35</v>
      </c>
      <c r="C28" s="347"/>
      <c r="D28" s="41">
        <v>6.6</v>
      </c>
      <c r="E28" s="181">
        <v>30.1</v>
      </c>
      <c r="F28" s="41">
        <v>172.2</v>
      </c>
      <c r="G28" s="181">
        <v>240.9</v>
      </c>
      <c r="H28" s="346"/>
      <c r="I28" s="39">
        <v>194.8</v>
      </c>
      <c r="J28" s="40">
        <v>52.9</v>
      </c>
    </row>
    <row r="29" spans="1:10" ht="12.75" customHeight="1" x14ac:dyDescent="0.25">
      <c r="A29" s="15">
        <v>1</v>
      </c>
      <c r="B29" s="347" t="s">
        <v>36</v>
      </c>
      <c r="C29" s="347"/>
      <c r="D29" s="41">
        <v>213.4</v>
      </c>
      <c r="E29" s="181">
        <v>73.8</v>
      </c>
      <c r="F29" s="41">
        <v>3</v>
      </c>
      <c r="G29" s="181">
        <v>20</v>
      </c>
      <c r="H29" s="346"/>
      <c r="I29" s="39">
        <v>6.7</v>
      </c>
      <c r="J29" s="40">
        <v>175.2</v>
      </c>
    </row>
    <row r="30" spans="1:10" ht="12.75" customHeight="1" x14ac:dyDescent="0.25">
      <c r="A30" s="15">
        <v>1</v>
      </c>
      <c r="B30" s="347" t="s">
        <v>37</v>
      </c>
      <c r="C30" s="347"/>
      <c r="D30" s="41">
        <v>62.2</v>
      </c>
      <c r="E30" s="181">
        <v>55.1</v>
      </c>
      <c r="F30" s="41">
        <v>233.4</v>
      </c>
      <c r="G30" s="181">
        <v>68.8</v>
      </c>
      <c r="H30" s="346"/>
      <c r="I30" s="39">
        <v>213.4</v>
      </c>
      <c r="J30" s="40">
        <v>3</v>
      </c>
    </row>
    <row r="31" spans="1:10" ht="12.75" customHeight="1" x14ac:dyDescent="0.25">
      <c r="A31" s="15">
        <v>1</v>
      </c>
      <c r="B31" s="402" t="s">
        <v>38</v>
      </c>
      <c r="C31" s="403"/>
      <c r="D31" s="39">
        <v>398.7</v>
      </c>
      <c r="E31" s="40">
        <v>122.4</v>
      </c>
      <c r="F31" s="39">
        <v>437.6</v>
      </c>
      <c r="G31" s="40">
        <v>120.4</v>
      </c>
      <c r="H31" s="346"/>
      <c r="I31" s="39">
        <v>203.6</v>
      </c>
      <c r="J31" s="40">
        <v>367.4</v>
      </c>
    </row>
    <row r="32" spans="1:10" ht="12.75" customHeight="1" x14ac:dyDescent="0.25">
      <c r="B32" s="402" t="s">
        <v>39</v>
      </c>
      <c r="C32" s="403"/>
      <c r="D32" s="39">
        <v>244.7</v>
      </c>
      <c r="E32" s="40">
        <v>915.5</v>
      </c>
      <c r="F32" s="39">
        <v>223.9</v>
      </c>
      <c r="G32" s="40">
        <v>877.8</v>
      </c>
      <c r="H32" s="346"/>
      <c r="I32" s="39">
        <v>501.9</v>
      </c>
      <c r="J32" s="40">
        <v>524.5</v>
      </c>
    </row>
    <row r="33" spans="1:9" ht="12.75" customHeight="1" x14ac:dyDescent="0.25">
      <c r="A33" s="15">
        <v>2</v>
      </c>
    </row>
    <row r="34" spans="1:9" ht="25.5" customHeight="1" x14ac:dyDescent="0.25">
      <c r="A34" s="15">
        <v>3</v>
      </c>
      <c r="D34" s="392"/>
      <c r="E34" s="392"/>
      <c r="F34" s="392"/>
      <c r="G34" s="392"/>
    </row>
    <row r="35" spans="1:9" ht="12.75" customHeight="1" x14ac:dyDescent="0.25">
      <c r="B35" s="392"/>
      <c r="C35" s="392"/>
    </row>
    <row r="36" spans="1:9" ht="12.75" customHeight="1" x14ac:dyDescent="0.25">
      <c r="B36" s="392"/>
      <c r="C36" s="392"/>
    </row>
    <row r="37" spans="1:9" ht="12.75" customHeight="1" x14ac:dyDescent="0.25">
      <c r="B37" s="392"/>
      <c r="C37" s="392"/>
    </row>
    <row r="38" spans="1:9" ht="12.75" customHeight="1" x14ac:dyDescent="0.25">
      <c r="B38" s="392"/>
      <c r="C38" s="392"/>
    </row>
    <row r="39" spans="1:9" x14ac:dyDescent="0.25">
      <c r="B39" s="393" t="s">
        <v>40</v>
      </c>
      <c r="C39" s="394"/>
      <c r="D39" s="394"/>
      <c r="E39" s="394"/>
      <c r="F39" s="394"/>
      <c r="G39" s="394"/>
    </row>
    <row r="40" spans="1:9" ht="13.5" customHeight="1" thickBot="1" x14ac:dyDescent="0.3">
      <c r="B40" s="126"/>
      <c r="C40" s="127"/>
      <c r="D40" s="395" t="str">
        <f>AktQuartKurz&amp;" "&amp;AktJahr</f>
        <v>Q4 2024</v>
      </c>
      <c r="E40" s="392"/>
      <c r="F40" s="396" t="str">
        <f>AktQuartKurz&amp;" "&amp;(AktJahr-1)</f>
        <v>Q4 2023</v>
      </c>
      <c r="G40" s="392"/>
    </row>
    <row r="41" spans="1:9" ht="185.25" customHeight="1" thickBot="1" x14ac:dyDescent="0.3">
      <c r="B41" s="192" t="s">
        <v>41</v>
      </c>
      <c r="C41" s="169" t="s">
        <v>42</v>
      </c>
      <c r="D41" s="397" t="s">
        <v>43</v>
      </c>
      <c r="E41" s="398"/>
      <c r="F41" s="399" t="s">
        <v>43</v>
      </c>
      <c r="G41" s="400"/>
    </row>
    <row r="42" spans="1:9" ht="382.5" customHeight="1" thickBot="1" x14ac:dyDescent="0.3">
      <c r="B42" s="192" t="s">
        <v>44</v>
      </c>
      <c r="C42" s="341"/>
      <c r="D42" s="397" t="s">
        <v>45</v>
      </c>
      <c r="E42" s="398"/>
      <c r="F42" s="399" t="s">
        <v>45</v>
      </c>
      <c r="G42" s="400"/>
    </row>
    <row r="44" spans="1:9" x14ac:dyDescent="0.25">
      <c r="B44" s="392"/>
      <c r="C44" s="392"/>
    </row>
    <row r="45" spans="1:9" ht="28.5" customHeight="1" x14ac:dyDescent="0.25">
      <c r="B45" s="401" t="s">
        <v>46</v>
      </c>
      <c r="C45" s="392"/>
      <c r="D45" s="392"/>
      <c r="E45" s="392"/>
      <c r="F45" s="392"/>
      <c r="G45" s="392"/>
      <c r="H45" s="392"/>
      <c r="I45" s="392"/>
    </row>
    <row r="46" spans="1:9" x14ac:dyDescent="0.25">
      <c r="B46" s="401"/>
      <c r="C46" s="392"/>
      <c r="D46" s="392"/>
      <c r="E46" s="392"/>
      <c r="F46" s="392"/>
      <c r="G46" s="392"/>
      <c r="H46" s="392"/>
      <c r="I46" s="392"/>
    </row>
    <row r="47" spans="1:9" x14ac:dyDescent="0.25">
      <c r="D47" s="392"/>
      <c r="E47" s="392"/>
      <c r="F47" s="392"/>
      <c r="G47" s="392"/>
    </row>
    <row r="48" spans="1:9" ht="12.75" customHeight="1" x14ac:dyDescent="0.25"/>
    <row r="49" spans="2:7" ht="12.75" customHeight="1" x14ac:dyDescent="0.25">
      <c r="B49" s="392"/>
      <c r="C49" s="392"/>
    </row>
    <row r="50" spans="2:7" ht="12.75" customHeight="1" x14ac:dyDescent="0.25">
      <c r="B50" s="392"/>
      <c r="C50" s="392"/>
    </row>
    <row r="51" spans="2:7" ht="12.75" customHeight="1" x14ac:dyDescent="0.25">
      <c r="B51" s="392"/>
      <c r="C51" s="392"/>
    </row>
    <row r="52" spans="2:7" ht="12.75" customHeight="1" x14ac:dyDescent="0.25">
      <c r="B52" s="392"/>
      <c r="C52" s="392"/>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92"/>
      <c r="C57" s="392"/>
    </row>
    <row r="58" spans="2:7" ht="12.75" customHeight="1" x14ac:dyDescent="0.25">
      <c r="B58" s="392"/>
      <c r="C58" s="392"/>
    </row>
    <row r="63" spans="2:7" x14ac:dyDescent="0.25">
      <c r="B63" s="392"/>
      <c r="C63" s="392"/>
      <c r="D63" s="392"/>
      <c r="E63" s="392"/>
      <c r="F63" s="392"/>
      <c r="G63" s="392"/>
    </row>
    <row r="64" spans="2:7" ht="13.5" customHeight="1" thickBot="1" x14ac:dyDescent="0.3">
      <c r="D64" s="392"/>
      <c r="E64" s="392"/>
      <c r="F64" s="392"/>
      <c r="G64" s="392"/>
    </row>
    <row r="65" spans="2:10" ht="185.25" customHeight="1" thickBot="1" x14ac:dyDescent="0.3">
      <c r="D65" s="392"/>
      <c r="E65" s="392"/>
      <c r="F65" s="392"/>
      <c r="G65" s="392"/>
    </row>
    <row r="66" spans="2:10" ht="382.5" customHeight="1" thickBot="1" x14ac:dyDescent="0.3">
      <c r="D66" s="392"/>
      <c r="E66" s="392"/>
      <c r="F66" s="392"/>
      <c r="G66" s="392"/>
    </row>
    <row r="69" spans="2:10" ht="28.5" customHeight="1" x14ac:dyDescent="0.25">
      <c r="B69" s="392"/>
      <c r="C69" s="392"/>
      <c r="D69" s="392"/>
      <c r="E69" s="392"/>
      <c r="F69" s="392"/>
      <c r="G69" s="392"/>
      <c r="H69" s="392"/>
      <c r="I69" s="392"/>
      <c r="J69" s="392"/>
    </row>
    <row r="70" spans="2:10" x14ac:dyDescent="0.25">
      <c r="B70" s="392"/>
      <c r="C70" s="392"/>
      <c r="D70" s="392"/>
      <c r="E70" s="392"/>
      <c r="F70" s="392"/>
      <c r="G70" s="392"/>
      <c r="H70" s="392"/>
      <c r="I70" s="392"/>
      <c r="J70" s="392"/>
    </row>
  </sheetData>
  <mergeCells count="53">
    <mergeCell ref="B46:I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B38:C38"/>
    <mergeCell ref="B44:C44"/>
    <mergeCell ref="D47:E47"/>
    <mergeCell ref="D34:E34"/>
    <mergeCell ref="F34:G34"/>
    <mergeCell ref="B35:C35"/>
    <mergeCell ref="B36:C36"/>
    <mergeCell ref="B37:C37"/>
    <mergeCell ref="B39:G39"/>
    <mergeCell ref="D40:E40"/>
    <mergeCell ref="F40:G40"/>
    <mergeCell ref="D41:E41"/>
    <mergeCell ref="F41:G41"/>
    <mergeCell ref="D42:E42"/>
    <mergeCell ref="F42:G42"/>
    <mergeCell ref="B45:I45"/>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paperSize="9" scale="34"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zoomScaleNormal="100" workbookViewId="0">
      <selection activeCell="C32" sqref="C32"/>
    </sheetView>
  </sheetViews>
  <sheetFormatPr baseColWidth="10" defaultColWidth="9.1796875" defaultRowHeight="12.5" x14ac:dyDescent="0.25"/>
  <cols>
    <col min="1" max="1" width="0.81640625" style="326" customWidth="1"/>
    <col min="2" max="2" width="38.81640625" style="326" customWidth="1"/>
    <col min="3" max="3" width="2.81640625" style="326" customWidth="1"/>
    <col min="4" max="5" width="23.81640625" style="326" customWidth="1"/>
    <col min="6" max="6" width="3.1796875" style="326" customWidth="1"/>
    <col min="7" max="257" width="11.453125" style="326" customWidth="1"/>
    <col min="258" max="1025" width="11.453125" style="329" customWidth="1"/>
  </cols>
  <sheetData>
    <row r="1" spans="1:5" ht="5.15" customHeight="1" x14ac:dyDescent="0.25"/>
    <row r="2" spans="1:5" ht="12.75" customHeight="1" x14ac:dyDescent="0.25">
      <c r="B2" s="5" t="s">
        <v>47</v>
      </c>
      <c r="C2" s="5"/>
      <c r="D2" s="5"/>
      <c r="E2" s="5"/>
    </row>
    <row r="3" spans="1:5" ht="12.75" customHeight="1" x14ac:dyDescent="0.25">
      <c r="B3" s="6"/>
      <c r="C3" s="6"/>
      <c r="D3" s="6"/>
      <c r="E3" s="6"/>
    </row>
    <row r="4" spans="1:5" ht="12.75" customHeight="1" x14ac:dyDescent="0.25">
      <c r="B4" s="354" t="s">
        <v>48</v>
      </c>
      <c r="C4" s="354"/>
      <c r="D4" s="354"/>
      <c r="E4" s="354"/>
    </row>
    <row r="5" spans="1:5" ht="12.75" customHeight="1" x14ac:dyDescent="0.25">
      <c r="B5" s="412" t="str">
        <f>UebInstitutQuartal</f>
        <v>4. Quarter 2024</v>
      </c>
      <c r="C5" s="405"/>
      <c r="D5" s="405"/>
      <c r="E5" s="405"/>
    </row>
    <row r="6" spans="1:5" ht="12.75" customHeight="1" x14ac:dyDescent="0.25">
      <c r="B6" s="346"/>
      <c r="C6" s="346"/>
      <c r="D6" s="346"/>
      <c r="E6" s="346"/>
    </row>
    <row r="7" spans="1:5" ht="12.75" customHeight="1" x14ac:dyDescent="0.25">
      <c r="A7" s="15">
        <v>0</v>
      </c>
      <c r="B7" s="355" t="s">
        <v>49</v>
      </c>
      <c r="C7" s="355"/>
      <c r="D7" s="42" t="str">
        <f>AktQuartKurz&amp;" "&amp;AktJahr</f>
        <v>Q4 2024</v>
      </c>
      <c r="E7" s="42" t="str">
        <f>AktQuartKurz&amp;" "&amp;(AktJahr-1)</f>
        <v>Q4 2023</v>
      </c>
    </row>
    <row r="8" spans="1:5" ht="12.75" customHeight="1" x14ac:dyDescent="0.25">
      <c r="A8" s="15">
        <v>0</v>
      </c>
      <c r="B8" s="356"/>
      <c r="C8" s="356"/>
      <c r="D8" s="43" t="str">
        <f>Einheit_Waehrung</f>
        <v>€ mn.</v>
      </c>
      <c r="E8" s="43" t="str">
        <f>D8</f>
        <v>€ mn.</v>
      </c>
    </row>
    <row r="9" spans="1:5" ht="12.75" customHeight="1" x14ac:dyDescent="0.25">
      <c r="A9" s="15">
        <v>0</v>
      </c>
      <c r="B9" s="44" t="s">
        <v>50</v>
      </c>
      <c r="C9" s="44"/>
      <c r="D9" s="39">
        <v>20379.900000000001</v>
      </c>
      <c r="E9" s="45">
        <v>20213.900000000001</v>
      </c>
    </row>
    <row r="10" spans="1:5" ht="12.75" customHeight="1" x14ac:dyDescent="0.25">
      <c r="A10" s="15">
        <v>0</v>
      </c>
      <c r="B10" s="46" t="s">
        <v>51</v>
      </c>
      <c r="C10" s="46"/>
      <c r="D10" s="39">
        <v>5757.1</v>
      </c>
      <c r="E10" s="45">
        <v>5700.7</v>
      </c>
    </row>
    <row r="11" spans="1:5" ht="12.75" customHeight="1" x14ac:dyDescent="0.25">
      <c r="A11" s="15"/>
      <c r="B11" s="46" t="s">
        <v>52</v>
      </c>
      <c r="C11" s="46"/>
      <c r="D11" s="39">
        <v>2349.4</v>
      </c>
      <c r="E11" s="45">
        <v>2716.1</v>
      </c>
    </row>
    <row r="12" spans="1:5" ht="12.75" customHeight="1" x14ac:dyDescent="0.25">
      <c r="A12" s="15">
        <v>0</v>
      </c>
      <c r="B12" s="46" t="s">
        <v>53</v>
      </c>
      <c r="C12" s="46"/>
      <c r="D12" s="39">
        <v>7468.5</v>
      </c>
      <c r="E12" s="45">
        <v>7680.1</v>
      </c>
    </row>
    <row r="13" spans="1:5" ht="12.75" customHeight="1" x14ac:dyDescent="0.25">
      <c r="A13" s="15">
        <v>0</v>
      </c>
      <c r="B13" s="47" t="s">
        <v>54</v>
      </c>
      <c r="C13" s="47"/>
      <c r="D13" s="41">
        <f>SUM(D9:D12)</f>
        <v>35954.9</v>
      </c>
      <c r="E13" s="48">
        <f>SUM(E9:E12)</f>
        <v>36310.800000000003</v>
      </c>
    </row>
    <row r="14" spans="1:5" ht="12.75" customHeight="1" x14ac:dyDescent="0.25"/>
    <row r="16" spans="1:5" s="332" customFormat="1" ht="12.75" customHeight="1" x14ac:dyDescent="0.25">
      <c r="B16" s="412" t="s">
        <v>55</v>
      </c>
      <c r="C16" s="413"/>
      <c r="D16" s="413"/>
      <c r="E16" s="413"/>
    </row>
    <row r="17" spans="1:5" s="332" customFormat="1" ht="12.75" customHeight="1" x14ac:dyDescent="0.25">
      <c r="B17" s="412" t="str">
        <f>UebInstitutQuartal</f>
        <v>4. Quarter 2024</v>
      </c>
      <c r="C17" s="413"/>
      <c r="D17" s="413"/>
      <c r="E17" s="413"/>
    </row>
    <row r="18" spans="1:5" ht="12.75" customHeight="1" x14ac:dyDescent="0.25"/>
    <row r="19" spans="1:5" ht="12.75" customHeight="1" x14ac:dyDescent="0.25">
      <c r="A19" s="15">
        <v>1</v>
      </c>
      <c r="B19" s="355" t="s">
        <v>49</v>
      </c>
      <c r="C19" s="355"/>
      <c r="D19" s="42" t="str">
        <f>AktQuartKurz&amp;" "&amp;AktJahr</f>
        <v>Q4 2024</v>
      </c>
      <c r="E19" s="42" t="str">
        <f>AktQuartKurz&amp;" "&amp;(AktJahr-1)</f>
        <v>Q4 2023</v>
      </c>
    </row>
    <row r="20" spans="1:5" ht="12.75" customHeight="1" x14ac:dyDescent="0.25">
      <c r="A20" s="15">
        <v>1</v>
      </c>
      <c r="B20" s="356"/>
      <c r="C20" s="356"/>
      <c r="D20" s="43" t="str">
        <f>Einheit_Waehrung</f>
        <v>€ mn.</v>
      </c>
      <c r="E20" s="43" t="str">
        <f>D20</f>
        <v>€ mn.</v>
      </c>
    </row>
    <row r="21" spans="1:5" ht="12.75" customHeight="1" x14ac:dyDescent="0.25">
      <c r="A21" s="15">
        <v>1</v>
      </c>
      <c r="B21" s="44" t="s">
        <v>56</v>
      </c>
      <c r="C21" s="44"/>
      <c r="D21" s="39">
        <v>26.1</v>
      </c>
      <c r="E21" s="40">
        <v>35.9</v>
      </c>
    </row>
    <row r="22" spans="1:5" ht="12.75" customHeight="1" x14ac:dyDescent="0.25">
      <c r="A22" s="15">
        <v>1</v>
      </c>
      <c r="B22" s="46" t="s">
        <v>57</v>
      </c>
      <c r="C22" s="46"/>
      <c r="D22" s="41">
        <v>401.2</v>
      </c>
      <c r="E22" s="48">
        <v>370</v>
      </c>
    </row>
    <row r="23" spans="1:5" ht="12.75" customHeight="1" x14ac:dyDescent="0.25">
      <c r="A23" s="15">
        <v>1</v>
      </c>
      <c r="B23" s="46" t="s">
        <v>58</v>
      </c>
      <c r="C23" s="49"/>
      <c r="D23" s="50">
        <v>840</v>
      </c>
      <c r="E23" s="51">
        <v>970</v>
      </c>
    </row>
    <row r="24" spans="1:5" ht="12.75" customHeight="1" x14ac:dyDescent="0.25">
      <c r="A24" s="15">
        <v>1</v>
      </c>
      <c r="B24" s="47" t="s">
        <v>54</v>
      </c>
      <c r="C24" s="47"/>
      <c r="D24" s="41">
        <f>SUM(D21:D23)</f>
        <v>1267.3</v>
      </c>
      <c r="E24" s="48">
        <f>SUM(E21:E23)</f>
        <v>1375.9</v>
      </c>
    </row>
    <row r="25" spans="1:5" ht="12.75" customHeight="1" x14ac:dyDescent="0.25"/>
    <row r="26" spans="1:5" ht="12.75" hidden="1" customHeight="1" x14ac:dyDescent="0.25"/>
    <row r="27" spans="1:5" ht="12.75" customHeight="1" x14ac:dyDescent="0.25"/>
    <row r="28" spans="1:5" s="332" customFormat="1" ht="12.75" customHeight="1" x14ac:dyDescent="0.25">
      <c r="B28" s="411"/>
      <c r="C28" s="411"/>
      <c r="D28" s="411"/>
      <c r="E28" s="411"/>
    </row>
    <row r="29" spans="1:5" s="332" customFormat="1" ht="12.75" customHeight="1" x14ac:dyDescent="0.25">
      <c r="B29" s="411"/>
      <c r="C29" s="411"/>
      <c r="D29" s="411"/>
      <c r="E29" s="411"/>
    </row>
    <row r="30" spans="1:5" ht="12.75" customHeight="1" x14ac:dyDescent="0.25"/>
    <row r="31" spans="1:5" ht="12.75" customHeight="1" x14ac:dyDescent="0.25"/>
    <row r="32" spans="1:5" ht="12.75" customHeight="1" x14ac:dyDescent="0.25">
      <c r="B32" s="327" t="str">
        <f>IF(INT(AktJahrMonat)&gt;=201606,"","Hinweis: Die Größengruppen von Öffentlichen Pfandbriefen werden erst ab Q2 2015 erfasst.")</f>
        <v/>
      </c>
    </row>
    <row r="33" spans="2:5" ht="20.149999999999999" customHeight="1" x14ac:dyDescent="0.25">
      <c r="B33" s="327"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32" customFormat="1" ht="12.75" customHeight="1" x14ac:dyDescent="0.25">
      <c r="B40" s="411"/>
      <c r="C40" s="411"/>
      <c r="D40" s="411"/>
      <c r="E40" s="411"/>
    </row>
    <row r="41" spans="2:5" s="332" customFormat="1" ht="12.75" customHeight="1" x14ac:dyDescent="0.25">
      <c r="B41" s="411"/>
      <c r="C41" s="411"/>
      <c r="D41" s="411"/>
      <c r="E41" s="411"/>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92"/>
      <c r="C52" s="392"/>
      <c r="D52" s="392"/>
      <c r="E52" s="392"/>
    </row>
    <row r="53" spans="2:5" ht="20.149999999999999" customHeight="1" x14ac:dyDescent="0.25">
      <c r="B53" s="392"/>
      <c r="C53" s="392"/>
      <c r="D53" s="392"/>
      <c r="E53" s="392"/>
    </row>
    <row r="54" spans="2:5" ht="6" customHeight="1" x14ac:dyDescent="0.25"/>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tabSelected="1" topLeftCell="A4" zoomScaleNormal="100" workbookViewId="0">
      <selection activeCell="A18" sqref="A18:XFD18"/>
    </sheetView>
  </sheetViews>
  <sheetFormatPr baseColWidth="10" defaultColWidth="9.1796875" defaultRowHeight="12.5" x14ac:dyDescent="0.25"/>
  <cols>
    <col min="1" max="1" width="0.54296875" style="326" customWidth="1"/>
    <col min="2" max="2" width="11.54296875" style="5" hidden="1" customWidth="1"/>
    <col min="3" max="3" width="22.54296875" style="326" customWidth="1"/>
    <col min="4" max="4" width="8.81640625" style="326" customWidth="1"/>
    <col min="5" max="19" width="10.81640625" style="326" customWidth="1"/>
    <col min="20" max="20" width="18.1796875" style="326" customWidth="1"/>
    <col min="21" max="21" width="0.81640625" style="326" customWidth="1"/>
    <col min="22" max="257" width="11.453125" style="326" customWidth="1"/>
    <col min="258" max="1025" width="11.453125" style="329" customWidth="1"/>
  </cols>
  <sheetData>
    <row r="1" spans="2:21" ht="5.15" customHeight="1" x14ac:dyDescent="0.25"/>
    <row r="2" spans="2:21" ht="12.75" customHeight="1" x14ac:dyDescent="0.25">
      <c r="C2" s="12" t="s">
        <v>59</v>
      </c>
    </row>
    <row r="3" spans="2:21" ht="12.75" customHeight="1" x14ac:dyDescent="0.25">
      <c r="C3" s="14"/>
    </row>
    <row r="4" spans="2:21" ht="12.75" customHeight="1" x14ac:dyDescent="0.3">
      <c r="C4" s="354" t="s">
        <v>60</v>
      </c>
      <c r="D4" s="52"/>
      <c r="E4" s="52"/>
      <c r="F4" s="52"/>
      <c r="G4" s="52"/>
      <c r="H4" s="52"/>
      <c r="I4" s="52"/>
      <c r="L4" s="52"/>
    </row>
    <row r="5" spans="2:21" ht="12.75" customHeight="1" x14ac:dyDescent="0.3">
      <c r="C5" s="354" t="s">
        <v>61</v>
      </c>
      <c r="D5" s="52"/>
      <c r="E5" s="52"/>
      <c r="F5" s="52"/>
      <c r="G5" s="52"/>
      <c r="H5" s="52"/>
      <c r="I5" s="52"/>
      <c r="L5" s="52"/>
    </row>
    <row r="6" spans="2:21" ht="12.75" customHeight="1" x14ac:dyDescent="0.3">
      <c r="C6" s="354" t="s">
        <v>62</v>
      </c>
      <c r="D6" s="52"/>
      <c r="E6" s="52"/>
      <c r="F6" s="52"/>
      <c r="G6" s="52"/>
      <c r="H6" s="52"/>
      <c r="I6" s="52"/>
      <c r="L6" s="52"/>
    </row>
    <row r="7" spans="2:21" ht="15" customHeight="1" x14ac:dyDescent="0.3">
      <c r="C7" s="354" t="str">
        <f>UebInstitutQuartal</f>
        <v>4. Quarter 2024</v>
      </c>
      <c r="D7" s="52"/>
      <c r="E7" s="52"/>
      <c r="F7" s="52"/>
      <c r="G7" s="52"/>
      <c r="H7" s="52"/>
      <c r="I7" s="52"/>
      <c r="L7" s="52"/>
    </row>
    <row r="8" spans="2:21" ht="12.75" customHeight="1" x14ac:dyDescent="0.25"/>
    <row r="9" spans="2:21" ht="12.75" customHeight="1" x14ac:dyDescent="0.25">
      <c r="C9" s="29"/>
      <c r="D9" s="29"/>
      <c r="E9" s="357" t="s">
        <v>63</v>
      </c>
      <c r="F9" s="358"/>
      <c r="G9" s="358"/>
      <c r="H9" s="358"/>
      <c r="I9" s="358"/>
      <c r="J9" s="358"/>
      <c r="K9" s="358"/>
      <c r="L9" s="358"/>
      <c r="M9" s="358"/>
      <c r="N9" s="358"/>
      <c r="O9" s="358"/>
      <c r="P9" s="358"/>
      <c r="Q9" s="358"/>
      <c r="R9" s="358"/>
      <c r="S9" s="259"/>
      <c r="T9" s="359"/>
      <c r="U9" s="260"/>
    </row>
    <row r="10" spans="2:21" ht="9" customHeight="1" x14ac:dyDescent="0.25">
      <c r="C10" s="21"/>
      <c r="D10" s="21"/>
      <c r="E10" s="360"/>
      <c r="F10" s="356"/>
      <c r="G10" s="356"/>
      <c r="H10" s="356"/>
      <c r="I10" s="356"/>
      <c r="J10" s="356"/>
      <c r="K10" s="356"/>
      <c r="L10" s="356"/>
      <c r="M10" s="356"/>
      <c r="N10" s="356"/>
      <c r="O10" s="356"/>
      <c r="P10" s="356"/>
      <c r="Q10" s="356"/>
      <c r="R10" s="356"/>
      <c r="S10" s="414" t="s">
        <v>64</v>
      </c>
      <c r="T10" s="417" t="s">
        <v>65</v>
      </c>
      <c r="U10" s="261"/>
    </row>
    <row r="11" spans="2:21" ht="11.5" customHeight="1" x14ac:dyDescent="0.25">
      <c r="C11" s="21"/>
      <c r="D11" s="21"/>
      <c r="E11" s="262" t="s">
        <v>54</v>
      </c>
      <c r="F11" s="53" t="s">
        <v>66</v>
      </c>
      <c r="G11" s="54"/>
      <c r="H11" s="54"/>
      <c r="I11" s="54"/>
      <c r="J11" s="54"/>
      <c r="K11" s="54"/>
      <c r="L11" s="55"/>
      <c r="M11" s="54"/>
      <c r="N11" s="56"/>
      <c r="O11" s="56"/>
      <c r="P11" s="56"/>
      <c r="Q11" s="56"/>
      <c r="R11" s="57"/>
      <c r="S11" s="415"/>
      <c r="T11" s="418"/>
      <c r="U11" s="261"/>
    </row>
    <row r="12" spans="2:21" ht="11.5" customHeight="1" x14ac:dyDescent="0.25">
      <c r="C12" s="21"/>
      <c r="D12" s="21"/>
      <c r="E12" s="263"/>
      <c r="F12" s="361" t="s">
        <v>67</v>
      </c>
      <c r="G12" s="58"/>
      <c r="H12" s="58"/>
      <c r="I12" s="58"/>
      <c r="J12" s="58"/>
      <c r="K12" s="59"/>
      <c r="L12" s="361" t="s">
        <v>68</v>
      </c>
      <c r="M12" s="58"/>
      <c r="N12" s="58"/>
      <c r="O12" s="58"/>
      <c r="P12" s="58"/>
      <c r="Q12" s="60"/>
      <c r="R12" s="61"/>
      <c r="S12" s="415"/>
      <c r="T12" s="418"/>
      <c r="U12" s="261"/>
    </row>
    <row r="13" spans="2:21" ht="11.5" customHeight="1" x14ac:dyDescent="0.25">
      <c r="C13" s="21"/>
      <c r="D13" s="21"/>
      <c r="E13" s="263"/>
      <c r="F13" s="62" t="s">
        <v>54</v>
      </c>
      <c r="G13" s="63" t="s">
        <v>66</v>
      </c>
      <c r="H13" s="64"/>
      <c r="I13" s="64"/>
      <c r="J13" s="64"/>
      <c r="K13" s="64"/>
      <c r="L13" s="65" t="s">
        <v>54</v>
      </c>
      <c r="M13" s="63" t="s">
        <v>66</v>
      </c>
      <c r="N13" s="66"/>
      <c r="O13" s="66"/>
      <c r="P13" s="66"/>
      <c r="Q13" s="66"/>
      <c r="R13" s="264"/>
      <c r="S13" s="415"/>
      <c r="T13" s="418"/>
      <c r="U13" s="261"/>
    </row>
    <row r="14" spans="2:21" ht="44" customHeight="1" x14ac:dyDescent="0.25">
      <c r="C14" s="21"/>
      <c r="D14" s="21"/>
      <c r="E14" s="265"/>
      <c r="F14" s="266"/>
      <c r="G14" s="267" t="s">
        <v>69</v>
      </c>
      <c r="H14" s="268" t="s">
        <v>70</v>
      </c>
      <c r="I14" s="268" t="s">
        <v>71</v>
      </c>
      <c r="J14" s="269" t="s">
        <v>72</v>
      </c>
      <c r="K14" s="268" t="s">
        <v>73</v>
      </c>
      <c r="L14" s="270"/>
      <c r="M14" s="267" t="s">
        <v>74</v>
      </c>
      <c r="N14" s="268" t="s">
        <v>75</v>
      </c>
      <c r="O14" s="268" t="s">
        <v>76</v>
      </c>
      <c r="P14" s="269" t="s">
        <v>77</v>
      </c>
      <c r="Q14" s="269" t="s">
        <v>72</v>
      </c>
      <c r="R14" s="268" t="s">
        <v>73</v>
      </c>
      <c r="S14" s="416"/>
      <c r="T14" s="419"/>
      <c r="U14" s="271"/>
    </row>
    <row r="15" spans="2:21" ht="12.75" customHeight="1" x14ac:dyDescent="0.25">
      <c r="C15" s="238" t="s">
        <v>78</v>
      </c>
      <c r="D15" s="239" t="str">
        <f>AktQuartal</f>
        <v>4. Quarter</v>
      </c>
      <c r="E15" s="220" t="str">
        <f>Einheit_Waehrung</f>
        <v>€ mn.</v>
      </c>
      <c r="F15" s="221" t="str">
        <f>E15</f>
        <v>€ mn.</v>
      </c>
      <c r="G15" s="221" t="str">
        <f>E15</f>
        <v>€ mn.</v>
      </c>
      <c r="H15" s="221" t="str">
        <f>E15</f>
        <v>€ mn.</v>
      </c>
      <c r="I15" s="221" t="str">
        <f>E15</f>
        <v>€ mn.</v>
      </c>
      <c r="J15" s="221" t="str">
        <f>E15</f>
        <v>€ mn.</v>
      </c>
      <c r="K15" s="221" t="str">
        <f>E15</f>
        <v>€ mn.</v>
      </c>
      <c r="L15" s="221" t="str">
        <f>E15</f>
        <v>€ mn.</v>
      </c>
      <c r="M15" s="221" t="str">
        <f>L15</f>
        <v>€ mn.</v>
      </c>
      <c r="N15" s="221" t="str">
        <f>L15</f>
        <v>€ mn.</v>
      </c>
      <c r="O15" s="221" t="str">
        <f>L15</f>
        <v>€ mn.</v>
      </c>
      <c r="P15" s="221" t="str">
        <f>L15</f>
        <v>€ mn.</v>
      </c>
      <c r="Q15" s="221" t="str">
        <f>L15</f>
        <v>€ mn.</v>
      </c>
      <c r="R15" s="221" t="str">
        <f>L15</f>
        <v>€ mn.</v>
      </c>
      <c r="S15" s="240" t="str">
        <f>E15</f>
        <v>€ mn.</v>
      </c>
      <c r="T15" s="222" t="str">
        <f>E15</f>
        <v>€ mn.</v>
      </c>
    </row>
    <row r="16" spans="2:21" ht="12.75" customHeight="1" x14ac:dyDescent="0.25">
      <c r="B16" s="12" t="s">
        <v>79</v>
      </c>
      <c r="C16" s="69" t="s">
        <v>80</v>
      </c>
      <c r="D16" s="232" t="str">
        <f>"year "&amp;AktJahr</f>
        <v>year 2024</v>
      </c>
      <c r="E16" s="223">
        <f t="shared" ref="E16:E37" si="0">F16+L16</f>
        <v>35954.9</v>
      </c>
      <c r="F16" s="71">
        <f t="shared" ref="F16:F37" si="1">SUM(G16:K16)</f>
        <v>29434.500000000004</v>
      </c>
      <c r="G16" s="71">
        <v>5526.7000000000007</v>
      </c>
      <c r="H16" s="71">
        <v>18445.7</v>
      </c>
      <c r="I16" s="71">
        <v>5456.4000000000005</v>
      </c>
      <c r="J16" s="71">
        <v>5.7</v>
      </c>
      <c r="K16" s="71">
        <v>0</v>
      </c>
      <c r="L16" s="71">
        <f t="shared" ref="L16:L37" si="2">SUM(M16:R16)</f>
        <v>6520.4000000000005</v>
      </c>
      <c r="M16" s="71">
        <v>4319.6000000000004</v>
      </c>
      <c r="N16" s="71">
        <v>1949.5</v>
      </c>
      <c r="O16" s="71">
        <v>4.8</v>
      </c>
      <c r="P16" s="71">
        <v>246.5</v>
      </c>
      <c r="Q16" s="71">
        <v>0</v>
      </c>
      <c r="R16" s="71">
        <v>0</v>
      </c>
      <c r="S16" s="72">
        <v>25</v>
      </c>
      <c r="T16" s="224">
        <v>28.1</v>
      </c>
    </row>
    <row r="17" spans="2:20" ht="12.75" customHeight="1" x14ac:dyDescent="0.25">
      <c r="C17" s="67"/>
      <c r="D17" s="237" t="str">
        <f>"year "&amp;(AktJahr-1)</f>
        <v>year 2023</v>
      </c>
      <c r="E17" s="241">
        <f t="shared" si="0"/>
        <v>36310.800000000003</v>
      </c>
      <c r="F17" s="73">
        <f t="shared" si="1"/>
        <v>29352.3</v>
      </c>
      <c r="G17" s="73">
        <v>5470.1</v>
      </c>
      <c r="H17" s="73">
        <v>18275.099999999999</v>
      </c>
      <c r="I17" s="73">
        <v>5599</v>
      </c>
      <c r="J17" s="73">
        <v>7.3999999999999986</v>
      </c>
      <c r="K17" s="73">
        <v>0.7</v>
      </c>
      <c r="L17" s="73">
        <f t="shared" si="2"/>
        <v>6958.5000000000009</v>
      </c>
      <c r="M17" s="73">
        <v>4521.2000000000007</v>
      </c>
      <c r="N17" s="73">
        <v>2186.1</v>
      </c>
      <c r="O17" s="73">
        <v>6.3999999999999986</v>
      </c>
      <c r="P17" s="73">
        <v>244.8</v>
      </c>
      <c r="Q17" s="73">
        <v>0</v>
      </c>
      <c r="R17" s="73">
        <v>0</v>
      </c>
      <c r="S17" s="74">
        <v>15.1</v>
      </c>
      <c r="T17" s="242">
        <v>17.7</v>
      </c>
    </row>
    <row r="18" spans="2:20" ht="12.75" customHeight="1" x14ac:dyDescent="0.25">
      <c r="B18" s="12" t="s">
        <v>81</v>
      </c>
      <c r="C18" s="69" t="s">
        <v>82</v>
      </c>
      <c r="D18" s="232" t="str">
        <f>$D$16</f>
        <v>year 2024</v>
      </c>
      <c r="E18" s="223">
        <f t="shared" si="0"/>
        <v>29329.500000000004</v>
      </c>
      <c r="F18" s="71">
        <f t="shared" si="1"/>
        <v>24492.600000000002</v>
      </c>
      <c r="G18" s="71">
        <v>3914.900000000001</v>
      </c>
      <c r="H18" s="71">
        <v>15799.8</v>
      </c>
      <c r="I18" s="71">
        <v>4772.2</v>
      </c>
      <c r="J18" s="71">
        <v>5.7</v>
      </c>
      <c r="K18" s="71">
        <v>0</v>
      </c>
      <c r="L18" s="71">
        <f t="shared" si="2"/>
        <v>4836.9000000000005</v>
      </c>
      <c r="M18" s="71">
        <v>3299.3</v>
      </c>
      <c r="N18" s="71">
        <v>1321.2</v>
      </c>
      <c r="O18" s="71">
        <v>4.8</v>
      </c>
      <c r="P18" s="71">
        <v>211.6</v>
      </c>
      <c r="Q18" s="71">
        <v>0</v>
      </c>
      <c r="R18" s="71">
        <v>0</v>
      </c>
      <c r="S18" s="72">
        <v>24.4</v>
      </c>
      <c r="T18" s="224">
        <v>27.5</v>
      </c>
    </row>
    <row r="19" spans="2:20" ht="12.75" customHeight="1" x14ac:dyDescent="0.25">
      <c r="C19" s="67"/>
      <c r="D19" s="237" t="str">
        <f>$D$17</f>
        <v>year 2023</v>
      </c>
      <c r="E19" s="241">
        <f t="shared" si="0"/>
        <v>29173.200000000004</v>
      </c>
      <c r="F19" s="73">
        <f t="shared" si="1"/>
        <v>24190.000000000004</v>
      </c>
      <c r="G19" s="73">
        <v>3787.4</v>
      </c>
      <c r="H19" s="73">
        <v>15471</v>
      </c>
      <c r="I19" s="73">
        <v>4923.5</v>
      </c>
      <c r="J19" s="73">
        <v>7.3999999999999986</v>
      </c>
      <c r="K19" s="73">
        <v>0.7</v>
      </c>
      <c r="L19" s="73">
        <f t="shared" si="2"/>
        <v>4983.2000000000007</v>
      </c>
      <c r="M19" s="73">
        <v>3407.400000000001</v>
      </c>
      <c r="N19" s="73">
        <v>1366</v>
      </c>
      <c r="O19" s="73">
        <v>6.3999999999999986</v>
      </c>
      <c r="P19" s="73">
        <v>203.4</v>
      </c>
      <c r="Q19" s="73">
        <v>0</v>
      </c>
      <c r="R19" s="73">
        <v>0</v>
      </c>
      <c r="S19" s="74">
        <v>14.9</v>
      </c>
      <c r="T19" s="242">
        <v>17.3</v>
      </c>
    </row>
    <row r="20" spans="2:20" ht="12.75" customHeight="1" x14ac:dyDescent="0.25">
      <c r="B20" s="75" t="s">
        <v>83</v>
      </c>
      <c r="C20" s="69" t="s">
        <v>84</v>
      </c>
      <c r="D20" s="232" t="str">
        <f>$D$16</f>
        <v>year 2024</v>
      </c>
      <c r="E20" s="223">
        <f t="shared" si="0"/>
        <v>71.599999999999994</v>
      </c>
      <c r="F20" s="71">
        <f t="shared" si="1"/>
        <v>0</v>
      </c>
      <c r="G20" s="71">
        <v>0</v>
      </c>
      <c r="H20" s="71">
        <v>0</v>
      </c>
      <c r="I20" s="71">
        <v>0</v>
      </c>
      <c r="J20" s="71">
        <v>0</v>
      </c>
      <c r="K20" s="71">
        <v>0</v>
      </c>
      <c r="L20" s="71">
        <f t="shared" si="2"/>
        <v>71.599999999999994</v>
      </c>
      <c r="M20" s="71">
        <v>71.599999999999994</v>
      </c>
      <c r="N20" s="71">
        <v>0</v>
      </c>
      <c r="O20" s="71">
        <v>0</v>
      </c>
      <c r="P20" s="71">
        <v>0</v>
      </c>
      <c r="Q20" s="71">
        <v>0</v>
      </c>
      <c r="R20" s="71">
        <v>0</v>
      </c>
      <c r="S20" s="72">
        <v>0</v>
      </c>
      <c r="T20" s="224">
        <v>0</v>
      </c>
    </row>
    <row r="21" spans="2:20" ht="12.75" customHeight="1" x14ac:dyDescent="0.25">
      <c r="C21" s="67"/>
      <c r="D21" s="237" t="str">
        <f>$D$17</f>
        <v>year 2023</v>
      </c>
      <c r="E21" s="241">
        <f t="shared" si="0"/>
        <v>71.599999999999994</v>
      </c>
      <c r="F21" s="73">
        <f t="shared" si="1"/>
        <v>0</v>
      </c>
      <c r="G21" s="73">
        <v>0</v>
      </c>
      <c r="H21" s="73">
        <v>0</v>
      </c>
      <c r="I21" s="73">
        <v>0</v>
      </c>
      <c r="J21" s="73">
        <v>0</v>
      </c>
      <c r="K21" s="73">
        <v>0</v>
      </c>
      <c r="L21" s="73">
        <f t="shared" si="2"/>
        <v>71.599999999999994</v>
      </c>
      <c r="M21" s="73">
        <v>71.599999999999994</v>
      </c>
      <c r="N21" s="73">
        <v>0</v>
      </c>
      <c r="O21" s="73">
        <v>0</v>
      </c>
      <c r="P21" s="73">
        <v>0</v>
      </c>
      <c r="Q21" s="73">
        <v>0</v>
      </c>
      <c r="R21" s="73">
        <v>0</v>
      </c>
      <c r="S21" s="74">
        <v>0</v>
      </c>
      <c r="T21" s="242">
        <v>0</v>
      </c>
    </row>
    <row r="22" spans="2:20" ht="12.75" customHeight="1" x14ac:dyDescent="0.25">
      <c r="B22" s="75" t="s">
        <v>85</v>
      </c>
      <c r="C22" s="69" t="s">
        <v>86</v>
      </c>
      <c r="D22" s="232" t="str">
        <f>$D$16</f>
        <v>year 2024</v>
      </c>
      <c r="E22" s="223">
        <f t="shared" si="0"/>
        <v>174.6</v>
      </c>
      <c r="F22" s="71">
        <f t="shared" si="1"/>
        <v>0</v>
      </c>
      <c r="G22" s="71">
        <v>0</v>
      </c>
      <c r="H22" s="71">
        <v>0</v>
      </c>
      <c r="I22" s="71">
        <v>0</v>
      </c>
      <c r="J22" s="71">
        <v>0</v>
      </c>
      <c r="K22" s="71">
        <v>0</v>
      </c>
      <c r="L22" s="71">
        <f t="shared" si="2"/>
        <v>174.6</v>
      </c>
      <c r="M22" s="71">
        <v>161.6</v>
      </c>
      <c r="N22" s="71">
        <v>13</v>
      </c>
      <c r="O22" s="71">
        <v>0</v>
      </c>
      <c r="P22" s="71">
        <v>0</v>
      </c>
      <c r="Q22" s="71">
        <v>0</v>
      </c>
      <c r="R22" s="71">
        <v>0</v>
      </c>
      <c r="S22" s="72">
        <v>0</v>
      </c>
      <c r="T22" s="224">
        <v>0</v>
      </c>
    </row>
    <row r="23" spans="2:20" ht="12.75" customHeight="1" x14ac:dyDescent="0.25">
      <c r="C23" s="67"/>
      <c r="D23" s="237" t="str">
        <f>$D$17</f>
        <v>year 2023</v>
      </c>
      <c r="E23" s="241">
        <f t="shared" si="0"/>
        <v>217.8</v>
      </c>
      <c r="F23" s="73">
        <f t="shared" si="1"/>
        <v>0</v>
      </c>
      <c r="G23" s="73">
        <v>0</v>
      </c>
      <c r="H23" s="73">
        <v>0</v>
      </c>
      <c r="I23" s="73">
        <v>0</v>
      </c>
      <c r="J23" s="73">
        <v>0</v>
      </c>
      <c r="K23" s="73">
        <v>0</v>
      </c>
      <c r="L23" s="73">
        <f t="shared" si="2"/>
        <v>217.8</v>
      </c>
      <c r="M23" s="73">
        <v>159.80000000000001</v>
      </c>
      <c r="N23" s="73">
        <v>58</v>
      </c>
      <c r="O23" s="73">
        <v>0</v>
      </c>
      <c r="P23" s="73">
        <v>0</v>
      </c>
      <c r="Q23" s="73">
        <v>0</v>
      </c>
      <c r="R23" s="73">
        <v>0</v>
      </c>
      <c r="S23" s="74">
        <v>0</v>
      </c>
      <c r="T23" s="242">
        <v>0</v>
      </c>
    </row>
    <row r="24" spans="2:20" ht="12.75" customHeight="1" x14ac:dyDescent="0.25">
      <c r="B24" s="12" t="s">
        <v>87</v>
      </c>
      <c r="C24" s="69" t="s">
        <v>88</v>
      </c>
      <c r="D24" s="232" t="str">
        <f>$D$16</f>
        <v>year 2024</v>
      </c>
      <c r="E24" s="223">
        <f t="shared" si="0"/>
        <v>260.39999999999998</v>
      </c>
      <c r="F24" s="71">
        <f t="shared" si="1"/>
        <v>86.1</v>
      </c>
      <c r="G24" s="71">
        <v>0</v>
      </c>
      <c r="H24" s="71">
        <v>0</v>
      </c>
      <c r="I24" s="71">
        <v>86.1</v>
      </c>
      <c r="J24" s="71">
        <v>0</v>
      </c>
      <c r="K24" s="71">
        <v>0</v>
      </c>
      <c r="L24" s="71">
        <f t="shared" si="2"/>
        <v>174.3</v>
      </c>
      <c r="M24" s="71">
        <v>150</v>
      </c>
      <c r="N24" s="71">
        <v>7.4</v>
      </c>
      <c r="O24" s="71">
        <v>0</v>
      </c>
      <c r="P24" s="71">
        <v>16.899999999999999</v>
      </c>
      <c r="Q24" s="71">
        <v>0</v>
      </c>
      <c r="R24" s="71">
        <v>0</v>
      </c>
      <c r="S24" s="72">
        <v>0</v>
      </c>
      <c r="T24" s="224">
        <v>0</v>
      </c>
    </row>
    <row r="25" spans="2:20" ht="12.75" customHeight="1" x14ac:dyDescent="0.25">
      <c r="C25" s="67"/>
      <c r="D25" s="237" t="str">
        <f>$D$17</f>
        <v>year 2023</v>
      </c>
      <c r="E25" s="241">
        <f t="shared" si="0"/>
        <v>271.89999999999998</v>
      </c>
      <c r="F25" s="73">
        <f t="shared" si="1"/>
        <v>82.1</v>
      </c>
      <c r="G25" s="73">
        <v>0</v>
      </c>
      <c r="H25" s="73">
        <v>0</v>
      </c>
      <c r="I25" s="73">
        <v>82.1</v>
      </c>
      <c r="J25" s="73">
        <v>0</v>
      </c>
      <c r="K25" s="73">
        <v>0</v>
      </c>
      <c r="L25" s="73">
        <f t="shared" si="2"/>
        <v>189.8</v>
      </c>
      <c r="M25" s="73">
        <v>152.4</v>
      </c>
      <c r="N25" s="73">
        <v>14</v>
      </c>
      <c r="O25" s="73">
        <v>0</v>
      </c>
      <c r="P25" s="73">
        <v>23.4</v>
      </c>
      <c r="Q25" s="73">
        <v>0</v>
      </c>
      <c r="R25" s="73">
        <v>0</v>
      </c>
      <c r="S25" s="74">
        <v>0</v>
      </c>
      <c r="T25" s="242">
        <v>0</v>
      </c>
    </row>
    <row r="26" spans="2:20" ht="12.75" customHeight="1" x14ac:dyDescent="0.25">
      <c r="B26" s="12" t="s">
        <v>89</v>
      </c>
      <c r="C26" s="69" t="s">
        <v>90</v>
      </c>
      <c r="D26" s="232" t="str">
        <f>$D$16</f>
        <v>year 2024</v>
      </c>
      <c r="E26" s="223">
        <f t="shared" si="0"/>
        <v>100</v>
      </c>
      <c r="F26" s="71">
        <f t="shared" si="1"/>
        <v>0</v>
      </c>
      <c r="G26" s="71">
        <v>0</v>
      </c>
      <c r="H26" s="71">
        <v>0</v>
      </c>
      <c r="I26" s="71">
        <v>0</v>
      </c>
      <c r="J26" s="71">
        <v>0</v>
      </c>
      <c r="K26" s="71">
        <v>0</v>
      </c>
      <c r="L26" s="71">
        <f t="shared" si="2"/>
        <v>100</v>
      </c>
      <c r="M26" s="71">
        <v>100</v>
      </c>
      <c r="N26" s="71">
        <v>0</v>
      </c>
      <c r="O26" s="71">
        <v>0</v>
      </c>
      <c r="P26" s="71">
        <v>0</v>
      </c>
      <c r="Q26" s="71">
        <v>0</v>
      </c>
      <c r="R26" s="71">
        <v>0</v>
      </c>
      <c r="S26" s="72">
        <v>0</v>
      </c>
      <c r="T26" s="224">
        <v>0</v>
      </c>
    </row>
    <row r="27" spans="2:20" ht="12.75" customHeight="1" x14ac:dyDescent="0.25">
      <c r="C27" s="67"/>
      <c r="D27" s="237" t="str">
        <f>$D$17</f>
        <v>year 2023</v>
      </c>
      <c r="E27" s="241">
        <f t="shared" si="0"/>
        <v>116.7</v>
      </c>
      <c r="F27" s="73">
        <f t="shared" si="1"/>
        <v>0</v>
      </c>
      <c r="G27" s="73">
        <v>0</v>
      </c>
      <c r="H27" s="73">
        <v>0</v>
      </c>
      <c r="I27" s="73">
        <v>0</v>
      </c>
      <c r="J27" s="73">
        <v>0</v>
      </c>
      <c r="K27" s="73">
        <v>0</v>
      </c>
      <c r="L27" s="73">
        <f t="shared" si="2"/>
        <v>116.7</v>
      </c>
      <c r="M27" s="73">
        <v>116.7</v>
      </c>
      <c r="N27" s="73">
        <v>0</v>
      </c>
      <c r="O27" s="73">
        <v>0</v>
      </c>
      <c r="P27" s="73">
        <v>0</v>
      </c>
      <c r="Q27" s="73">
        <v>0</v>
      </c>
      <c r="R27" s="73">
        <v>0</v>
      </c>
      <c r="S27" s="74">
        <v>0</v>
      </c>
      <c r="T27" s="242">
        <v>0</v>
      </c>
    </row>
    <row r="28" spans="2:20" ht="12.75" customHeight="1" x14ac:dyDescent="0.25">
      <c r="B28" s="12" t="s">
        <v>91</v>
      </c>
      <c r="C28" s="69" t="s">
        <v>92</v>
      </c>
      <c r="D28" s="232" t="str">
        <f>$D$16</f>
        <v>year 2024</v>
      </c>
      <c r="E28" s="223">
        <f t="shared" si="0"/>
        <v>727.7</v>
      </c>
      <c r="F28" s="71">
        <f t="shared" si="1"/>
        <v>305.5</v>
      </c>
      <c r="G28" s="71">
        <v>0</v>
      </c>
      <c r="H28" s="71">
        <v>0</v>
      </c>
      <c r="I28" s="71">
        <v>305.5</v>
      </c>
      <c r="J28" s="71">
        <v>0</v>
      </c>
      <c r="K28" s="71">
        <v>0</v>
      </c>
      <c r="L28" s="71">
        <f t="shared" si="2"/>
        <v>422.2</v>
      </c>
      <c r="M28" s="71">
        <v>191.1</v>
      </c>
      <c r="N28" s="71">
        <v>231.1</v>
      </c>
      <c r="O28" s="71">
        <v>0</v>
      </c>
      <c r="P28" s="71">
        <v>0</v>
      </c>
      <c r="Q28" s="71">
        <v>0</v>
      </c>
      <c r="R28" s="71">
        <v>0</v>
      </c>
      <c r="S28" s="72">
        <v>0</v>
      </c>
      <c r="T28" s="224">
        <v>0</v>
      </c>
    </row>
    <row r="29" spans="2:20" ht="12.75" customHeight="1" x14ac:dyDescent="0.25">
      <c r="C29" s="67"/>
      <c r="D29" s="237" t="str">
        <f>$D$17</f>
        <v>year 2023</v>
      </c>
      <c r="E29" s="241">
        <f t="shared" si="0"/>
        <v>734.5</v>
      </c>
      <c r="F29" s="73">
        <f t="shared" si="1"/>
        <v>293.7</v>
      </c>
      <c r="G29" s="73">
        <v>0</v>
      </c>
      <c r="H29" s="73">
        <v>0</v>
      </c>
      <c r="I29" s="73">
        <v>293.7</v>
      </c>
      <c r="J29" s="73">
        <v>0</v>
      </c>
      <c r="K29" s="73">
        <v>0</v>
      </c>
      <c r="L29" s="73">
        <f t="shared" si="2"/>
        <v>440.8</v>
      </c>
      <c r="M29" s="73">
        <v>175.8</v>
      </c>
      <c r="N29" s="73">
        <v>265</v>
      </c>
      <c r="O29" s="73">
        <v>0</v>
      </c>
      <c r="P29" s="73">
        <v>0</v>
      </c>
      <c r="Q29" s="73">
        <v>0</v>
      </c>
      <c r="R29" s="73">
        <v>0</v>
      </c>
      <c r="S29" s="74">
        <v>0</v>
      </c>
      <c r="T29" s="242">
        <v>0</v>
      </c>
    </row>
    <row r="30" spans="2:20" ht="12.75" customHeight="1" x14ac:dyDescent="0.25">
      <c r="B30" s="12" t="s">
        <v>93</v>
      </c>
      <c r="C30" s="69" t="s">
        <v>94</v>
      </c>
      <c r="D30" s="232" t="str">
        <f>$D$16</f>
        <v>year 2024</v>
      </c>
      <c r="E30" s="223">
        <f t="shared" si="0"/>
        <v>257</v>
      </c>
      <c r="F30" s="71">
        <f t="shared" si="1"/>
        <v>59.6</v>
      </c>
      <c r="G30" s="71">
        <v>16.399999999999999</v>
      </c>
      <c r="H30" s="71">
        <v>43</v>
      </c>
      <c r="I30" s="71">
        <v>0.2</v>
      </c>
      <c r="J30" s="71">
        <v>0</v>
      </c>
      <c r="K30" s="71">
        <v>0</v>
      </c>
      <c r="L30" s="71">
        <f t="shared" si="2"/>
        <v>197.4</v>
      </c>
      <c r="M30" s="71">
        <v>73.400000000000006</v>
      </c>
      <c r="N30" s="71">
        <v>106</v>
      </c>
      <c r="O30" s="71">
        <v>0</v>
      </c>
      <c r="P30" s="71">
        <v>18</v>
      </c>
      <c r="Q30" s="71">
        <v>0</v>
      </c>
      <c r="R30" s="71">
        <v>0</v>
      </c>
      <c r="S30" s="72">
        <v>0.4</v>
      </c>
      <c r="T30" s="224">
        <v>0.4</v>
      </c>
    </row>
    <row r="31" spans="2:20" ht="12.75" customHeight="1" x14ac:dyDescent="0.25">
      <c r="C31" s="67"/>
      <c r="D31" s="237" t="str">
        <f>$D$17</f>
        <v>year 2023</v>
      </c>
      <c r="E31" s="241">
        <f t="shared" si="0"/>
        <v>250.70000000000005</v>
      </c>
      <c r="F31" s="73">
        <f t="shared" si="1"/>
        <v>56.100000000000009</v>
      </c>
      <c r="G31" s="73">
        <v>16.3</v>
      </c>
      <c r="H31" s="73">
        <v>39.6</v>
      </c>
      <c r="I31" s="73">
        <v>0.2</v>
      </c>
      <c r="J31" s="73">
        <v>0</v>
      </c>
      <c r="K31" s="73">
        <v>0</v>
      </c>
      <c r="L31" s="73">
        <f t="shared" si="2"/>
        <v>194.60000000000002</v>
      </c>
      <c r="M31" s="73">
        <v>46.3</v>
      </c>
      <c r="N31" s="73">
        <v>130.30000000000001</v>
      </c>
      <c r="O31" s="73">
        <v>0</v>
      </c>
      <c r="P31" s="73">
        <v>18</v>
      </c>
      <c r="Q31" s="73">
        <v>0</v>
      </c>
      <c r="R31" s="73">
        <v>0</v>
      </c>
      <c r="S31" s="74">
        <v>0.2</v>
      </c>
      <c r="T31" s="242">
        <v>0.4</v>
      </c>
    </row>
    <row r="32" spans="2:20" ht="12.75" customHeight="1" x14ac:dyDescent="0.25">
      <c r="B32" s="12" t="s">
        <v>95</v>
      </c>
      <c r="C32" s="69" t="s">
        <v>96</v>
      </c>
      <c r="D32" s="232" t="str">
        <f>$D$16</f>
        <v>year 2024</v>
      </c>
      <c r="E32" s="223">
        <f t="shared" si="0"/>
        <v>390.40000000000003</v>
      </c>
      <c r="F32" s="71">
        <f t="shared" si="1"/>
        <v>31.8</v>
      </c>
      <c r="G32" s="71">
        <v>0</v>
      </c>
      <c r="H32" s="71">
        <v>0</v>
      </c>
      <c r="I32" s="71">
        <v>31.8</v>
      </c>
      <c r="J32" s="71">
        <v>0</v>
      </c>
      <c r="K32" s="71">
        <v>0</v>
      </c>
      <c r="L32" s="71">
        <f t="shared" si="2"/>
        <v>358.6</v>
      </c>
      <c r="M32" s="71">
        <v>109.1</v>
      </c>
      <c r="N32" s="71">
        <v>249.5</v>
      </c>
      <c r="O32" s="71">
        <v>0</v>
      </c>
      <c r="P32" s="71">
        <v>0</v>
      </c>
      <c r="Q32" s="71">
        <v>0</v>
      </c>
      <c r="R32" s="71">
        <v>0</v>
      </c>
      <c r="S32" s="72">
        <v>0</v>
      </c>
      <c r="T32" s="224">
        <v>0</v>
      </c>
    </row>
    <row r="33" spans="2:20" ht="12.75" customHeight="1" x14ac:dyDescent="0.25">
      <c r="C33" s="67"/>
      <c r="D33" s="237" t="str">
        <f>$D$17</f>
        <v>year 2023</v>
      </c>
      <c r="E33" s="241">
        <f t="shared" si="0"/>
        <v>479.1</v>
      </c>
      <c r="F33" s="73">
        <f t="shared" si="1"/>
        <v>31.8</v>
      </c>
      <c r="G33" s="73">
        <v>0</v>
      </c>
      <c r="H33" s="73">
        <v>0</v>
      </c>
      <c r="I33" s="73">
        <v>31.8</v>
      </c>
      <c r="J33" s="73">
        <v>0</v>
      </c>
      <c r="K33" s="73">
        <v>0</v>
      </c>
      <c r="L33" s="73">
        <f t="shared" si="2"/>
        <v>447.3</v>
      </c>
      <c r="M33" s="73">
        <v>116.5</v>
      </c>
      <c r="N33" s="73">
        <v>330.8</v>
      </c>
      <c r="O33" s="73">
        <v>0</v>
      </c>
      <c r="P33" s="73">
        <v>0</v>
      </c>
      <c r="Q33" s="73">
        <v>0</v>
      </c>
      <c r="R33" s="73">
        <v>0</v>
      </c>
      <c r="S33" s="74">
        <v>0</v>
      </c>
      <c r="T33" s="242">
        <v>0</v>
      </c>
    </row>
    <row r="34" spans="2:20" ht="12.75" customHeight="1" x14ac:dyDescent="0.25">
      <c r="B34" s="12" t="s">
        <v>97</v>
      </c>
      <c r="C34" s="69" t="s">
        <v>98</v>
      </c>
      <c r="D34" s="232" t="str">
        <f>$D$16</f>
        <v>year 2024</v>
      </c>
      <c r="E34" s="223">
        <f t="shared" si="0"/>
        <v>4198.3</v>
      </c>
      <c r="F34" s="71">
        <f t="shared" si="1"/>
        <v>4198.3</v>
      </c>
      <c r="G34" s="71">
        <v>1595.4</v>
      </c>
      <c r="H34" s="71">
        <v>2602.9</v>
      </c>
      <c r="I34" s="71">
        <v>0</v>
      </c>
      <c r="J34" s="71">
        <v>0</v>
      </c>
      <c r="K34" s="71">
        <v>0</v>
      </c>
      <c r="L34" s="71">
        <f t="shared" si="2"/>
        <v>0</v>
      </c>
      <c r="M34" s="71">
        <v>0</v>
      </c>
      <c r="N34" s="71">
        <v>0</v>
      </c>
      <c r="O34" s="71">
        <v>0</v>
      </c>
      <c r="P34" s="71">
        <v>0</v>
      </c>
      <c r="Q34" s="71">
        <v>0</v>
      </c>
      <c r="R34" s="71">
        <v>0</v>
      </c>
      <c r="S34" s="72">
        <v>0.2</v>
      </c>
      <c r="T34" s="224">
        <v>0.2</v>
      </c>
    </row>
    <row r="35" spans="2:20" ht="12.75" customHeight="1" x14ac:dyDescent="0.25">
      <c r="C35" s="67"/>
      <c r="D35" s="237" t="str">
        <f>$D$17</f>
        <v>year 2023</v>
      </c>
      <c r="E35" s="241">
        <f t="shared" si="0"/>
        <v>4430.8999999999996</v>
      </c>
      <c r="F35" s="73">
        <f t="shared" si="1"/>
        <v>4430.8999999999996</v>
      </c>
      <c r="G35" s="73">
        <v>1666.4</v>
      </c>
      <c r="H35" s="73">
        <v>2764.5</v>
      </c>
      <c r="I35" s="73">
        <v>0</v>
      </c>
      <c r="J35" s="73">
        <v>0</v>
      </c>
      <c r="K35" s="73">
        <v>0</v>
      </c>
      <c r="L35" s="73">
        <f t="shared" si="2"/>
        <v>0</v>
      </c>
      <c r="M35" s="73">
        <v>0</v>
      </c>
      <c r="N35" s="73">
        <v>0</v>
      </c>
      <c r="O35" s="73">
        <v>0</v>
      </c>
      <c r="P35" s="73">
        <v>0</v>
      </c>
      <c r="Q35" s="73">
        <v>0</v>
      </c>
      <c r="R35" s="73">
        <v>0</v>
      </c>
      <c r="S35" s="74">
        <v>0</v>
      </c>
      <c r="T35" s="242">
        <v>0</v>
      </c>
    </row>
    <row r="36" spans="2:20" ht="12.75" customHeight="1" x14ac:dyDescent="0.25">
      <c r="B36" s="12" t="s">
        <v>99</v>
      </c>
      <c r="C36" s="69" t="s">
        <v>100</v>
      </c>
      <c r="D36" s="232" t="str">
        <f>$D$16</f>
        <v>year 2024</v>
      </c>
      <c r="E36" s="223">
        <f t="shared" si="0"/>
        <v>445.40000000000003</v>
      </c>
      <c r="F36" s="71">
        <f t="shared" si="1"/>
        <v>260.60000000000002</v>
      </c>
      <c r="G36" s="71">
        <v>0</v>
      </c>
      <c r="H36" s="71">
        <v>0</v>
      </c>
      <c r="I36" s="71">
        <v>260.60000000000002</v>
      </c>
      <c r="J36" s="71">
        <v>0</v>
      </c>
      <c r="K36" s="71">
        <v>0</v>
      </c>
      <c r="L36" s="71">
        <f t="shared" si="2"/>
        <v>184.8</v>
      </c>
      <c r="M36" s="71">
        <v>163.5</v>
      </c>
      <c r="N36" s="71">
        <v>21.3</v>
      </c>
      <c r="O36" s="71">
        <v>0</v>
      </c>
      <c r="P36" s="71">
        <v>0</v>
      </c>
      <c r="Q36" s="71">
        <v>0</v>
      </c>
      <c r="R36" s="71">
        <v>0</v>
      </c>
      <c r="S36" s="72">
        <v>0</v>
      </c>
      <c r="T36" s="224">
        <v>0</v>
      </c>
    </row>
    <row r="37" spans="2:20" ht="12.75" customHeight="1" x14ac:dyDescent="0.25">
      <c r="C37" s="67"/>
      <c r="D37" s="237" t="str">
        <f>$D$17</f>
        <v>year 2023</v>
      </c>
      <c r="E37" s="241">
        <f t="shared" si="0"/>
        <v>564.4</v>
      </c>
      <c r="F37" s="73">
        <f t="shared" si="1"/>
        <v>267.7</v>
      </c>
      <c r="G37" s="73">
        <v>0</v>
      </c>
      <c r="H37" s="73">
        <v>0</v>
      </c>
      <c r="I37" s="73">
        <v>267.7</v>
      </c>
      <c r="J37" s="73">
        <v>0</v>
      </c>
      <c r="K37" s="73">
        <v>0</v>
      </c>
      <c r="L37" s="73">
        <f t="shared" si="2"/>
        <v>296.7</v>
      </c>
      <c r="M37" s="73">
        <v>274.7</v>
      </c>
      <c r="N37" s="73">
        <v>22</v>
      </c>
      <c r="O37" s="73">
        <v>0</v>
      </c>
      <c r="P37" s="73">
        <v>0</v>
      </c>
      <c r="Q37" s="73">
        <v>0</v>
      </c>
      <c r="R37" s="73">
        <v>0</v>
      </c>
      <c r="S37" s="74">
        <v>0</v>
      </c>
      <c r="T37" s="242">
        <v>0</v>
      </c>
    </row>
    <row r="38" spans="2:20" ht="12.75" customHeight="1" x14ac:dyDescent="0.25">
      <c r="C38" s="31"/>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2">
    <mergeCell ref="S10:S14"/>
    <mergeCell ref="T10:T14"/>
  </mergeCells>
  <printOptions horizontalCentered="1"/>
  <pageMargins left="0.39370078740157483" right="0.39370078740157483" top="0.98425196850393704" bottom="0.98425196850393704" header="0.51181102362204722" footer="0.51181102362204722"/>
  <pageSetup paperSize="9" scale="63" fitToHeight="2" orientation="landscape" r:id="rId1"/>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zoomScaleNormal="100" workbookViewId="0">
      <selection activeCell="F23" sqref="F23"/>
    </sheetView>
  </sheetViews>
  <sheetFormatPr baseColWidth="10" defaultColWidth="9.1796875" defaultRowHeight="12.5" x14ac:dyDescent="0.25"/>
  <cols>
    <col min="1" max="1" width="0.81640625" style="326" customWidth="1"/>
    <col min="2" max="2" width="11.54296875" style="12" hidden="1" customWidth="1"/>
    <col min="3" max="3" width="26.81640625" style="326" customWidth="1"/>
    <col min="4" max="5" width="11.453125" style="326" customWidth="1"/>
    <col min="6" max="6" width="22.81640625" style="326" customWidth="1"/>
    <col min="7" max="7" width="11.453125" style="326" customWidth="1"/>
    <col min="8" max="8" width="12.1796875" style="326" customWidth="1"/>
    <col min="9" max="9" width="12" style="326" customWidth="1"/>
    <col min="10" max="11" width="11.453125" style="326" customWidth="1"/>
    <col min="12" max="12" width="12.1796875" style="326" customWidth="1"/>
    <col min="13" max="13" width="12" style="326" customWidth="1"/>
    <col min="14" max="14" width="11.453125" style="326" customWidth="1"/>
    <col min="15" max="24" width="11.54296875" style="326" hidden="1" customWidth="1"/>
    <col min="25" max="25" width="0.81640625" style="326" customWidth="1"/>
    <col min="26" max="257" width="11.453125" style="326" customWidth="1"/>
    <col min="258" max="1025" width="11.453125" style="329" customWidth="1"/>
  </cols>
  <sheetData>
    <row r="1" spans="2:24" ht="1.5" customHeight="1" x14ac:dyDescent="0.25"/>
    <row r="2" spans="2:24" ht="12.75" customHeight="1" x14ac:dyDescent="0.25">
      <c r="C2" s="346" t="s">
        <v>101</v>
      </c>
    </row>
    <row r="3" spans="2:24" ht="12.75" customHeight="1" x14ac:dyDescent="0.25">
      <c r="C3" s="12"/>
    </row>
    <row r="4" spans="2:24" ht="12.75" customHeight="1" x14ac:dyDescent="0.3">
      <c r="C4" s="362" t="s">
        <v>102</v>
      </c>
      <c r="D4" s="52"/>
      <c r="E4" s="52"/>
      <c r="F4" s="52"/>
      <c r="G4" s="52"/>
      <c r="H4" s="52"/>
      <c r="I4" s="52"/>
      <c r="J4" s="52"/>
      <c r="K4" s="52"/>
      <c r="L4" s="52"/>
      <c r="M4" s="52"/>
      <c r="N4" s="52"/>
      <c r="O4" s="52"/>
      <c r="R4" s="52"/>
    </row>
    <row r="5" spans="2:24" ht="12.75" hidden="1" customHeight="1" x14ac:dyDescent="0.25">
      <c r="C5" s="362"/>
      <c r="D5" s="76"/>
      <c r="E5" s="76"/>
      <c r="F5" s="76"/>
      <c r="G5" s="77"/>
      <c r="H5" s="78"/>
      <c r="I5" s="78"/>
      <c r="J5" s="78"/>
      <c r="K5" s="77"/>
      <c r="L5" s="78"/>
      <c r="M5" s="78"/>
      <c r="N5" s="78"/>
      <c r="O5" s="78"/>
      <c r="P5" s="21"/>
      <c r="Q5" s="21"/>
      <c r="R5" s="78"/>
      <c r="S5" s="21"/>
    </row>
    <row r="6" spans="2:24" ht="15" customHeight="1" x14ac:dyDescent="0.25">
      <c r="C6" s="362" t="str">
        <f>UebInstitutQuartal</f>
        <v>4. Quarter 2024</v>
      </c>
      <c r="D6" s="21"/>
      <c r="E6" s="21"/>
      <c r="F6" s="21"/>
      <c r="G6" s="21"/>
      <c r="H6" s="21"/>
      <c r="I6" s="21"/>
      <c r="J6" s="21"/>
      <c r="K6" s="21"/>
      <c r="L6" s="21"/>
      <c r="M6" s="21"/>
      <c r="N6" s="21"/>
      <c r="O6" s="21"/>
      <c r="P6" s="21"/>
      <c r="Q6" s="21"/>
      <c r="R6" s="21"/>
      <c r="S6" s="21"/>
    </row>
    <row r="7" spans="2:24" ht="25" customHeight="1" x14ac:dyDescent="0.25">
      <c r="C7" s="362"/>
      <c r="D7" s="21"/>
      <c r="E7" s="21"/>
      <c r="F7" s="21"/>
      <c r="G7" s="21"/>
      <c r="H7" s="21"/>
      <c r="I7" s="21"/>
      <c r="J7" s="21"/>
      <c r="K7" s="21"/>
      <c r="L7" s="21"/>
      <c r="M7" s="21"/>
      <c r="N7" s="21"/>
      <c r="O7" s="21"/>
      <c r="P7" s="21"/>
      <c r="Q7" s="21"/>
      <c r="R7" s="21"/>
      <c r="S7" s="21"/>
    </row>
    <row r="8" spans="2:24" ht="22.5" customHeight="1" x14ac:dyDescent="0.25">
      <c r="C8" s="21"/>
      <c r="D8" s="21"/>
      <c r="E8" s="363" t="s">
        <v>63</v>
      </c>
      <c r="F8" s="364"/>
      <c r="G8" s="365"/>
      <c r="H8" s="365"/>
      <c r="I8" s="365"/>
      <c r="J8" s="365"/>
      <c r="K8" s="365"/>
      <c r="L8" s="365"/>
      <c r="M8" s="365"/>
      <c r="N8" s="366"/>
      <c r="O8" s="80" t="s">
        <v>103</v>
      </c>
      <c r="P8" s="81"/>
      <c r="Q8" s="81"/>
      <c r="R8" s="81"/>
      <c r="S8" s="82"/>
      <c r="T8" s="420" t="s">
        <v>104</v>
      </c>
      <c r="U8" s="421"/>
      <c r="V8" s="421"/>
      <c r="W8" s="421"/>
      <c r="X8" s="422"/>
    </row>
    <row r="9" spans="2:24" ht="12.75" customHeight="1" x14ac:dyDescent="0.25">
      <c r="C9" s="21"/>
      <c r="D9" s="21"/>
      <c r="E9" s="277" t="s">
        <v>54</v>
      </c>
      <c r="F9" s="84"/>
      <c r="G9" s="85" t="s">
        <v>105</v>
      </c>
      <c r="H9" s="66"/>
      <c r="I9" s="66"/>
      <c r="J9" s="66"/>
      <c r="K9" s="85" t="s">
        <v>106</v>
      </c>
      <c r="L9" s="66"/>
      <c r="M9" s="66"/>
      <c r="N9" s="278"/>
      <c r="O9" s="272" t="str">
        <f>E9</f>
        <v>Total</v>
      </c>
      <c r="P9" s="87" t="s">
        <v>107</v>
      </c>
      <c r="Q9" s="66"/>
      <c r="R9" s="66"/>
      <c r="S9" s="88"/>
      <c r="T9" s="86" t="str">
        <f>O9</f>
        <v>Total</v>
      </c>
      <c r="U9" s="87" t="str">
        <f>P9</f>
        <v>davon</v>
      </c>
      <c r="V9" s="66"/>
      <c r="W9" s="66"/>
      <c r="X9" s="88"/>
    </row>
    <row r="10" spans="2:24" s="89" customFormat="1" ht="33.65" customHeight="1" x14ac:dyDescent="0.25">
      <c r="B10" s="90"/>
      <c r="C10" s="91"/>
      <c r="D10" s="91"/>
      <c r="E10" s="265"/>
      <c r="F10" s="279" t="s">
        <v>108</v>
      </c>
      <c r="G10" s="280" t="s">
        <v>78</v>
      </c>
      <c r="H10" s="281" t="s">
        <v>109</v>
      </c>
      <c r="I10" s="281" t="s">
        <v>110</v>
      </c>
      <c r="J10" s="282" t="s">
        <v>111</v>
      </c>
      <c r="K10" s="280" t="s">
        <v>78</v>
      </c>
      <c r="L10" s="281" t="s">
        <v>109</v>
      </c>
      <c r="M10" s="281" t="s">
        <v>110</v>
      </c>
      <c r="N10" s="283" t="s">
        <v>111</v>
      </c>
      <c r="O10" s="273"/>
      <c r="P10" s="95" t="str">
        <f>G10</f>
        <v>State</v>
      </c>
      <c r="Q10" s="95" t="str">
        <f>H10</f>
        <v>Regional authorities</v>
      </c>
      <c r="R10" s="95" t="str">
        <f>I10</f>
        <v>Local authorities</v>
      </c>
      <c r="S10" s="98" t="str">
        <f>J10</f>
        <v>Other debtors</v>
      </c>
      <c r="T10" s="97"/>
      <c r="U10" s="95" t="str">
        <f>P10</f>
        <v>State</v>
      </c>
      <c r="V10" s="95" t="str">
        <f>Q10</f>
        <v>Regional authorities</v>
      </c>
      <c r="W10" s="95" t="str">
        <f>R10</f>
        <v>Local authorities</v>
      </c>
      <c r="X10" s="98" t="str">
        <f>S10</f>
        <v>Other debtors</v>
      </c>
    </row>
    <row r="11" spans="2:24" ht="12.75" customHeight="1" x14ac:dyDescent="0.25">
      <c r="C11" s="234" t="s">
        <v>78</v>
      </c>
      <c r="D11" s="239" t="str">
        <f>AktQuartal</f>
        <v>4. Quarter</v>
      </c>
      <c r="E11" s="244" t="str">
        <f>Einheit_Waehrung</f>
        <v>€ mn.</v>
      </c>
      <c r="F11" s="245" t="str">
        <f>E11</f>
        <v>€ mn.</v>
      </c>
      <c r="G11" s="246" t="str">
        <f>E11</f>
        <v>€ mn.</v>
      </c>
      <c r="H11" s="247" t="str">
        <f>E11</f>
        <v>€ mn.</v>
      </c>
      <c r="I11" s="247" t="str">
        <f>E11</f>
        <v>€ mn.</v>
      </c>
      <c r="J11" s="248" t="str">
        <f>E11</f>
        <v>€ mn.</v>
      </c>
      <c r="K11" s="246" t="str">
        <f>I11</f>
        <v>€ mn.</v>
      </c>
      <c r="L11" s="247" t="str">
        <f>I11</f>
        <v>€ mn.</v>
      </c>
      <c r="M11" s="247" t="str">
        <f>I11</f>
        <v>€ mn.</v>
      </c>
      <c r="N11" s="249" t="str">
        <f>I11</f>
        <v>€ mn.</v>
      </c>
      <c r="O11" s="104" t="str">
        <f>E11</f>
        <v>€ mn.</v>
      </c>
      <c r="P11" s="104" t="str">
        <f>O11</f>
        <v>€ mn.</v>
      </c>
      <c r="Q11" s="68" t="str">
        <f>O11</f>
        <v>€ mn.</v>
      </c>
      <c r="R11" s="68" t="str">
        <f>O11</f>
        <v>€ mn.</v>
      </c>
      <c r="S11" s="105" t="str">
        <f>O11</f>
        <v>€ mn.</v>
      </c>
      <c r="T11" s="103" t="str">
        <f>O11</f>
        <v>€ mn.</v>
      </c>
      <c r="U11" s="104" t="str">
        <f>T11</f>
        <v>€ mn.</v>
      </c>
      <c r="V11" s="68" t="str">
        <f>T11</f>
        <v>€ mn.</v>
      </c>
      <c r="W11" s="68" t="str">
        <f>T11</f>
        <v>€ mn.</v>
      </c>
      <c r="X11" s="105" t="str">
        <f>T11</f>
        <v>€ mn.</v>
      </c>
    </row>
    <row r="12" spans="2:24" ht="12.75" customHeight="1" x14ac:dyDescent="0.25">
      <c r="B12" s="12" t="s">
        <v>79</v>
      </c>
      <c r="C12" s="69" t="s">
        <v>80</v>
      </c>
      <c r="D12" s="232" t="str">
        <f>"year "&amp;AktJahr</f>
        <v>year 2024</v>
      </c>
      <c r="E12" s="250">
        <f t="shared" ref="E12:E17" si="0">SUM(G12:N12)</f>
        <v>1267.3</v>
      </c>
      <c r="F12" s="41">
        <v>0</v>
      </c>
      <c r="G12" s="106">
        <v>120</v>
      </c>
      <c r="H12" s="71">
        <v>905</v>
      </c>
      <c r="I12" s="71">
        <v>167.3</v>
      </c>
      <c r="J12" s="72">
        <v>75</v>
      </c>
      <c r="K12" s="106">
        <v>0</v>
      </c>
      <c r="L12" s="71">
        <v>0</v>
      </c>
      <c r="M12" s="71">
        <v>0</v>
      </c>
      <c r="N12" s="224">
        <v>0</v>
      </c>
      <c r="O12" s="236">
        <f t="shared" ref="O12:O17" si="1">SUM(P12:S12)</f>
        <v>0</v>
      </c>
      <c r="P12" s="71">
        <v>0</v>
      </c>
      <c r="Q12" s="71">
        <v>0</v>
      </c>
      <c r="R12" s="71">
        <v>0</v>
      </c>
      <c r="S12" s="108">
        <v>0</v>
      </c>
      <c r="T12" s="107">
        <f t="shared" ref="T12:T17" si="2">SUM(U12:X12)</f>
        <v>0</v>
      </c>
      <c r="U12" s="71">
        <v>0</v>
      </c>
      <c r="V12" s="71">
        <v>0</v>
      </c>
      <c r="W12" s="71">
        <v>0</v>
      </c>
      <c r="X12" s="108">
        <v>0</v>
      </c>
    </row>
    <row r="13" spans="2:24" ht="12.75" customHeight="1" x14ac:dyDescent="0.25">
      <c r="C13" s="46"/>
      <c r="D13" s="233" t="str">
        <f>"year "&amp;(AktJahr-1)</f>
        <v>year 2023</v>
      </c>
      <c r="E13" s="251">
        <f t="shared" si="0"/>
        <v>1375.9</v>
      </c>
      <c r="F13" s="48">
        <v>0</v>
      </c>
      <c r="G13" s="109">
        <v>120</v>
      </c>
      <c r="H13" s="110">
        <v>1135</v>
      </c>
      <c r="I13" s="110">
        <v>35.9</v>
      </c>
      <c r="J13" s="111">
        <v>85</v>
      </c>
      <c r="K13" s="109">
        <v>0</v>
      </c>
      <c r="L13" s="110">
        <v>0</v>
      </c>
      <c r="M13" s="110">
        <v>0</v>
      </c>
      <c r="N13" s="226">
        <v>0</v>
      </c>
      <c r="O13" s="243">
        <f t="shared" si="1"/>
        <v>0</v>
      </c>
      <c r="P13" s="110">
        <v>0</v>
      </c>
      <c r="Q13" s="110">
        <v>0</v>
      </c>
      <c r="R13" s="110">
        <v>0</v>
      </c>
      <c r="S13" s="113">
        <v>0</v>
      </c>
      <c r="T13" s="112">
        <f t="shared" si="2"/>
        <v>0</v>
      </c>
      <c r="U13" s="110">
        <v>0</v>
      </c>
      <c r="V13" s="110">
        <v>0</v>
      </c>
      <c r="W13" s="110">
        <v>0</v>
      </c>
      <c r="X13" s="113">
        <v>0</v>
      </c>
    </row>
    <row r="14" spans="2:24" ht="12.75" customHeight="1" x14ac:dyDescent="0.25">
      <c r="B14" s="12" t="s">
        <v>81</v>
      </c>
      <c r="C14" s="69" t="s">
        <v>82</v>
      </c>
      <c r="D14" s="232" t="str">
        <f>$D$12</f>
        <v>year 2024</v>
      </c>
      <c r="E14" s="250">
        <f t="shared" si="0"/>
        <v>1112.3</v>
      </c>
      <c r="F14" s="48">
        <v>0</v>
      </c>
      <c r="G14" s="106">
        <v>0</v>
      </c>
      <c r="H14" s="71">
        <v>870</v>
      </c>
      <c r="I14" s="71">
        <v>167.3</v>
      </c>
      <c r="J14" s="72">
        <v>75</v>
      </c>
      <c r="K14" s="106">
        <v>0</v>
      </c>
      <c r="L14" s="71">
        <v>0</v>
      </c>
      <c r="M14" s="71">
        <v>0</v>
      </c>
      <c r="N14" s="224">
        <v>0</v>
      </c>
      <c r="O14" s="236">
        <f t="shared" si="1"/>
        <v>0</v>
      </c>
      <c r="P14" s="71">
        <v>0</v>
      </c>
      <c r="Q14" s="71">
        <v>0</v>
      </c>
      <c r="R14" s="71">
        <v>0</v>
      </c>
      <c r="S14" s="108">
        <v>0</v>
      </c>
      <c r="T14" s="107">
        <f t="shared" si="2"/>
        <v>0</v>
      </c>
      <c r="U14" s="71">
        <v>0</v>
      </c>
      <c r="V14" s="71">
        <v>0</v>
      </c>
      <c r="W14" s="71">
        <v>0</v>
      </c>
      <c r="X14" s="108">
        <v>0</v>
      </c>
    </row>
    <row r="15" spans="2:24" ht="12.75" customHeight="1" x14ac:dyDescent="0.25">
      <c r="C15" s="46"/>
      <c r="D15" s="233" t="str">
        <f>$D$13</f>
        <v>year 2023</v>
      </c>
      <c r="E15" s="251">
        <f t="shared" si="0"/>
        <v>1220.9000000000001</v>
      </c>
      <c r="F15" s="48">
        <v>0</v>
      </c>
      <c r="G15" s="109">
        <v>0</v>
      </c>
      <c r="H15" s="110">
        <v>1100</v>
      </c>
      <c r="I15" s="110">
        <v>35.9</v>
      </c>
      <c r="J15" s="111">
        <v>85</v>
      </c>
      <c r="K15" s="109">
        <v>0</v>
      </c>
      <c r="L15" s="110">
        <v>0</v>
      </c>
      <c r="M15" s="110">
        <v>0</v>
      </c>
      <c r="N15" s="226">
        <v>0</v>
      </c>
      <c r="O15" s="243">
        <f t="shared" si="1"/>
        <v>0</v>
      </c>
      <c r="P15" s="110">
        <v>0</v>
      </c>
      <c r="Q15" s="110">
        <v>0</v>
      </c>
      <c r="R15" s="110">
        <v>0</v>
      </c>
      <c r="S15" s="113">
        <v>0</v>
      </c>
      <c r="T15" s="112">
        <f t="shared" si="2"/>
        <v>0</v>
      </c>
      <c r="U15" s="110">
        <v>0</v>
      </c>
      <c r="V15" s="110">
        <v>0</v>
      </c>
      <c r="W15" s="110">
        <v>0</v>
      </c>
      <c r="X15" s="113">
        <v>0</v>
      </c>
    </row>
    <row r="16" spans="2:24" ht="12.75" customHeight="1" x14ac:dyDescent="0.25">
      <c r="B16" t="s">
        <v>93</v>
      </c>
      <c r="C16" s="69" t="s">
        <v>94</v>
      </c>
      <c r="D16" s="232" t="str">
        <f>$D$12</f>
        <v>year 2024</v>
      </c>
      <c r="E16" s="250">
        <f t="shared" si="0"/>
        <v>155</v>
      </c>
      <c r="F16" s="48">
        <v>0</v>
      </c>
      <c r="G16" s="106">
        <v>120</v>
      </c>
      <c r="H16" s="71">
        <v>35</v>
      </c>
      <c r="I16" s="71">
        <v>0</v>
      </c>
      <c r="J16" s="72">
        <v>0</v>
      </c>
      <c r="K16" s="106">
        <v>0</v>
      </c>
      <c r="L16" s="71">
        <v>0</v>
      </c>
      <c r="M16" s="71">
        <v>0</v>
      </c>
      <c r="N16" s="224">
        <v>0</v>
      </c>
      <c r="O16" s="236">
        <f t="shared" si="1"/>
        <v>0</v>
      </c>
      <c r="P16" s="71">
        <v>0</v>
      </c>
      <c r="Q16" s="71">
        <v>0</v>
      </c>
      <c r="R16" s="71">
        <v>0</v>
      </c>
      <c r="S16" s="108">
        <v>0</v>
      </c>
      <c r="T16" s="107">
        <f t="shared" si="2"/>
        <v>0</v>
      </c>
      <c r="U16" s="71">
        <v>0</v>
      </c>
      <c r="V16" s="71">
        <v>0</v>
      </c>
      <c r="W16" s="71">
        <v>0</v>
      </c>
      <c r="X16" s="108">
        <v>0</v>
      </c>
    </row>
    <row r="17" spans="3:24" ht="12.75" customHeight="1" x14ac:dyDescent="0.25">
      <c r="C17" s="46"/>
      <c r="D17" s="233" t="str">
        <f>$D$13</f>
        <v>year 2023</v>
      </c>
      <c r="E17" s="251">
        <f t="shared" si="0"/>
        <v>155</v>
      </c>
      <c r="F17" s="48">
        <v>0</v>
      </c>
      <c r="G17" s="109">
        <v>120</v>
      </c>
      <c r="H17" s="110">
        <v>35</v>
      </c>
      <c r="I17" s="110">
        <v>0</v>
      </c>
      <c r="J17" s="111">
        <v>0</v>
      </c>
      <c r="K17" s="109">
        <v>0</v>
      </c>
      <c r="L17" s="110">
        <v>0</v>
      </c>
      <c r="M17" s="110">
        <v>0</v>
      </c>
      <c r="N17" s="226">
        <v>0</v>
      </c>
      <c r="O17" s="243">
        <f t="shared" si="1"/>
        <v>0</v>
      </c>
      <c r="P17" s="110">
        <v>0</v>
      </c>
      <c r="Q17" s="110">
        <v>0</v>
      </c>
      <c r="R17" s="110">
        <v>0</v>
      </c>
      <c r="S17" s="113">
        <v>0</v>
      </c>
      <c r="T17" s="112">
        <f t="shared" si="2"/>
        <v>0</v>
      </c>
      <c r="U17" s="110">
        <v>0</v>
      </c>
      <c r="V17" s="110">
        <v>0</v>
      </c>
      <c r="W17" s="110">
        <v>0</v>
      </c>
      <c r="X17" s="113">
        <v>0</v>
      </c>
    </row>
    <row r="18" spans="3:24" ht="12.75" customHeight="1" x14ac:dyDescent="0.25">
      <c r="C18" s="31"/>
    </row>
    <row r="19" spans="3:24" ht="12.75" customHeight="1" x14ac:dyDescent="0.25">
      <c r="C19" s="31"/>
    </row>
    <row r="20" spans="3:24" ht="12.75" customHeight="1" x14ac:dyDescent="0.25">
      <c r="C20" s="31"/>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1496062992125978" top="0.78740157480314965" bottom="0.59055118110236227" header="0.51181102362204722" footer="0.39370078740157483"/>
  <pageSetup paperSize="9" scale="73" fitToHeight="2" orientation="landscape" r:id="rId1"/>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zoomScaleNormal="100" workbookViewId="0">
      <selection activeCell="D9" sqref="D9"/>
    </sheetView>
  </sheetViews>
  <sheetFormatPr baseColWidth="10" defaultColWidth="9.1796875" defaultRowHeight="12.5" x14ac:dyDescent="0.25"/>
  <cols>
    <col min="1" max="1" width="0.81640625" style="326" customWidth="1"/>
    <col min="2" max="2" width="11.54296875" style="12" hidden="1" customWidth="1"/>
    <col min="3" max="3" width="26.81640625" style="326" customWidth="1"/>
    <col min="4" max="4" width="11.453125" style="326" customWidth="1"/>
    <col min="5" max="14" width="11.54296875" style="326" hidden="1" customWidth="1"/>
    <col min="15" max="16" width="11.453125" style="326" customWidth="1"/>
    <col min="17" max="18" width="12.1796875" style="326" customWidth="1"/>
    <col min="19" max="24" width="11.453125" style="326" customWidth="1"/>
    <col min="25" max="25" width="0.81640625" style="326" customWidth="1"/>
    <col min="26" max="257" width="11.453125" style="326" customWidth="1"/>
    <col min="258" max="1025" width="11.453125" style="329" customWidth="1"/>
  </cols>
  <sheetData>
    <row r="1" spans="2:24" ht="2.25" customHeight="1" x14ac:dyDescent="0.25"/>
    <row r="2" spans="2:24" ht="12.75" customHeight="1" x14ac:dyDescent="0.25">
      <c r="C2" s="12" t="s">
        <v>112</v>
      </c>
    </row>
    <row r="3" spans="2:24" ht="12.75" customHeight="1" x14ac:dyDescent="0.25">
      <c r="C3" s="334"/>
    </row>
    <row r="4" spans="2:24" ht="12.75" customHeight="1" x14ac:dyDescent="0.3">
      <c r="C4" s="362" t="s">
        <v>64</v>
      </c>
      <c r="D4" s="52"/>
      <c r="E4" s="52"/>
      <c r="F4" s="52"/>
      <c r="G4" s="52"/>
      <c r="H4" s="52"/>
      <c r="I4" s="52"/>
      <c r="J4" s="52"/>
      <c r="K4" s="52"/>
      <c r="L4" s="52"/>
      <c r="M4" s="52"/>
      <c r="N4" s="52"/>
      <c r="O4" s="52"/>
      <c r="R4" s="52"/>
    </row>
    <row r="5" spans="2:24" ht="12.75" customHeight="1" x14ac:dyDescent="0.25">
      <c r="C5" s="362" t="s">
        <v>62</v>
      </c>
      <c r="D5" s="76"/>
      <c r="E5" s="76"/>
      <c r="F5" s="76"/>
      <c r="G5" s="77"/>
      <c r="H5" s="78"/>
      <c r="I5" s="78"/>
      <c r="J5" s="78"/>
      <c r="K5" s="77"/>
      <c r="L5" s="78"/>
      <c r="M5" s="78"/>
      <c r="N5" s="78"/>
      <c r="O5" s="78"/>
      <c r="P5" s="21"/>
      <c r="Q5" s="21"/>
      <c r="R5" s="78"/>
      <c r="S5" s="21"/>
    </row>
    <row r="6" spans="2:24" ht="15" customHeight="1" x14ac:dyDescent="0.25">
      <c r="C6" s="362" t="str">
        <f>UebInstitutQuartal</f>
        <v>4. Quarter 2024</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79" t="s">
        <v>113</v>
      </c>
      <c r="F8" s="80"/>
      <c r="G8" s="81"/>
      <c r="H8" s="81"/>
      <c r="I8" s="81"/>
      <c r="J8" s="81"/>
      <c r="K8" s="81"/>
      <c r="L8" s="81"/>
      <c r="M8" s="81"/>
      <c r="N8" s="81"/>
      <c r="O8" s="367" t="s">
        <v>114</v>
      </c>
      <c r="P8" s="368"/>
      <c r="Q8" s="368"/>
      <c r="R8" s="368"/>
      <c r="S8" s="369"/>
      <c r="T8" s="423" t="s">
        <v>115</v>
      </c>
      <c r="U8" s="424"/>
      <c r="V8" s="424"/>
      <c r="W8" s="424"/>
      <c r="X8" s="425"/>
    </row>
    <row r="9" spans="2:24" ht="12.75" customHeight="1" x14ac:dyDescent="0.25">
      <c r="C9" s="21"/>
      <c r="D9" s="21"/>
      <c r="E9" s="83" t="s">
        <v>116</v>
      </c>
      <c r="F9" s="84"/>
      <c r="G9" s="85" t="s">
        <v>117</v>
      </c>
      <c r="H9" s="66"/>
      <c r="I9" s="66"/>
      <c r="J9" s="66"/>
      <c r="K9" s="85" t="s">
        <v>118</v>
      </c>
      <c r="L9" s="66"/>
      <c r="M9" s="66"/>
      <c r="N9" s="66"/>
      <c r="O9" s="284" t="s">
        <v>54</v>
      </c>
      <c r="P9" s="215" t="s">
        <v>66</v>
      </c>
      <c r="Q9" s="216"/>
      <c r="R9" s="216"/>
      <c r="S9" s="217"/>
      <c r="T9" s="86" t="str">
        <f>O9</f>
        <v>Total</v>
      </c>
      <c r="U9" s="215" t="str">
        <f>P9</f>
        <v>thereof</v>
      </c>
      <c r="V9" s="216"/>
      <c r="W9" s="216"/>
      <c r="X9" s="285"/>
    </row>
    <row r="10" spans="2:24" s="89" customFormat="1" ht="33.65" customHeight="1" x14ac:dyDescent="0.25">
      <c r="B10" s="90"/>
      <c r="C10" s="91"/>
      <c r="D10" s="91"/>
      <c r="E10" s="92"/>
      <c r="F10" s="93" t="s">
        <v>119</v>
      </c>
      <c r="G10" s="94" t="s">
        <v>120</v>
      </c>
      <c r="H10" s="95" t="s">
        <v>121</v>
      </c>
      <c r="I10" s="95" t="s">
        <v>122</v>
      </c>
      <c r="J10" s="96" t="s">
        <v>123</v>
      </c>
      <c r="K10" s="94" t="s">
        <v>120</v>
      </c>
      <c r="L10" s="95" t="s">
        <v>121</v>
      </c>
      <c r="M10" s="95" t="s">
        <v>122</v>
      </c>
      <c r="N10" s="96" t="s">
        <v>123</v>
      </c>
      <c r="O10" s="286"/>
      <c r="P10" s="287" t="s">
        <v>78</v>
      </c>
      <c r="Q10" s="287" t="s">
        <v>109</v>
      </c>
      <c r="R10" s="287" t="s">
        <v>110</v>
      </c>
      <c r="S10" s="288" t="s">
        <v>111</v>
      </c>
      <c r="T10" s="289"/>
      <c r="U10" s="287" t="str">
        <f>P10</f>
        <v>State</v>
      </c>
      <c r="V10" s="287" t="str">
        <f>Q10</f>
        <v>Regional authorities</v>
      </c>
      <c r="W10" s="287" t="str">
        <f>R10</f>
        <v>Local authorities</v>
      </c>
      <c r="X10" s="290" t="str">
        <f>S10</f>
        <v>Other debtors</v>
      </c>
    </row>
    <row r="11" spans="2:24" ht="12.75" customHeight="1" x14ac:dyDescent="0.25">
      <c r="C11" s="234" t="s">
        <v>78</v>
      </c>
      <c r="D11" s="239" t="str">
        <f>AktQuartal</f>
        <v>4. Quarter</v>
      </c>
      <c r="E11" s="252" t="str">
        <f>Einheit_Waehrung</f>
        <v>€ mn.</v>
      </c>
      <c r="F11" s="99" t="str">
        <f>E11</f>
        <v>€ mn.</v>
      </c>
      <c r="G11" s="100" t="str">
        <f>E11</f>
        <v>€ mn.</v>
      </c>
      <c r="H11" s="101" t="str">
        <f>E11</f>
        <v>€ mn.</v>
      </c>
      <c r="I11" s="101" t="str">
        <f>E11</f>
        <v>€ mn.</v>
      </c>
      <c r="J11" s="102" t="str">
        <f>E11</f>
        <v>€ mn.</v>
      </c>
      <c r="K11" s="100" t="str">
        <f>I11</f>
        <v>€ mn.</v>
      </c>
      <c r="L11" s="101" t="str">
        <f>I11</f>
        <v>€ mn.</v>
      </c>
      <c r="M11" s="101" t="str">
        <f>I11</f>
        <v>€ mn.</v>
      </c>
      <c r="N11" s="102" t="str">
        <f>I11</f>
        <v>€ mn.</v>
      </c>
      <c r="O11" s="220" t="str">
        <f>E11</f>
        <v>€ mn.</v>
      </c>
      <c r="P11" s="253" t="str">
        <f>O11</f>
        <v>€ mn.</v>
      </c>
      <c r="Q11" s="221" t="str">
        <f>O11</f>
        <v>€ mn.</v>
      </c>
      <c r="R11" s="221" t="str">
        <f>O11</f>
        <v>€ mn.</v>
      </c>
      <c r="S11" s="254" t="str">
        <f>O11</f>
        <v>€ mn.</v>
      </c>
      <c r="T11" s="255" t="str">
        <f>O11</f>
        <v>€ mn.</v>
      </c>
      <c r="U11" s="253" t="str">
        <f>T11</f>
        <v>€ mn.</v>
      </c>
      <c r="V11" s="221" t="str">
        <f>T11</f>
        <v>€ mn.</v>
      </c>
      <c r="W11" s="221" t="str">
        <f>T11</f>
        <v>€ mn.</v>
      </c>
      <c r="X11" s="222" t="str">
        <f>T11</f>
        <v>€ mn.</v>
      </c>
    </row>
    <row r="12" spans="2:24" ht="12.75" customHeight="1" x14ac:dyDescent="0.25">
      <c r="B12" s="12" t="s">
        <v>79</v>
      </c>
      <c r="C12" s="69" t="s">
        <v>80</v>
      </c>
      <c r="D12" s="232" t="str">
        <f>"year "&amp;AktJahr</f>
        <v>year 2024</v>
      </c>
      <c r="E12" s="115">
        <f>SUM(G12:N12)</f>
        <v>0</v>
      </c>
      <c r="F12" s="41">
        <v>0</v>
      </c>
      <c r="G12" s="106">
        <v>0</v>
      </c>
      <c r="H12" s="71">
        <v>0</v>
      </c>
      <c r="I12" s="71">
        <v>0</v>
      </c>
      <c r="J12" s="72">
        <v>0</v>
      </c>
      <c r="K12" s="106">
        <v>0</v>
      </c>
      <c r="L12" s="71">
        <v>0</v>
      </c>
      <c r="M12" s="71">
        <v>0</v>
      </c>
      <c r="N12" s="72">
        <v>0</v>
      </c>
      <c r="O12" s="223">
        <f>SUM(P12:S12)</f>
        <v>0</v>
      </c>
      <c r="P12" s="71">
        <v>0</v>
      </c>
      <c r="Q12" s="71">
        <v>0</v>
      </c>
      <c r="R12" s="71">
        <v>0</v>
      </c>
      <c r="S12" s="108">
        <v>0</v>
      </c>
      <c r="T12" s="107">
        <f>SUM(U12:X12)</f>
        <v>0</v>
      </c>
      <c r="U12" s="71">
        <v>0</v>
      </c>
      <c r="V12" s="71">
        <v>0</v>
      </c>
      <c r="W12" s="71">
        <v>0</v>
      </c>
      <c r="X12" s="224">
        <v>0</v>
      </c>
    </row>
    <row r="13" spans="2:24" ht="12.75" customHeight="1" x14ac:dyDescent="0.25">
      <c r="C13" s="46"/>
      <c r="D13" s="233" t="str">
        <f>"year "&amp;(AktJahr-1)</f>
        <v>year 2023</v>
      </c>
      <c r="E13" s="118">
        <f>SUM(G13:N13)</f>
        <v>0</v>
      </c>
      <c r="F13" s="48">
        <v>0</v>
      </c>
      <c r="G13" s="109">
        <v>0</v>
      </c>
      <c r="H13" s="110">
        <v>0</v>
      </c>
      <c r="I13" s="110">
        <v>0</v>
      </c>
      <c r="J13" s="111">
        <v>0</v>
      </c>
      <c r="K13" s="109">
        <v>0</v>
      </c>
      <c r="L13" s="110">
        <v>0</v>
      </c>
      <c r="M13" s="110">
        <v>0</v>
      </c>
      <c r="N13" s="111">
        <v>0</v>
      </c>
      <c r="O13" s="225">
        <f>SUM(P13:S13)</f>
        <v>0</v>
      </c>
      <c r="P13" s="110">
        <v>0</v>
      </c>
      <c r="Q13" s="110">
        <v>0</v>
      </c>
      <c r="R13" s="110">
        <v>0</v>
      </c>
      <c r="S13" s="113">
        <v>0</v>
      </c>
      <c r="T13" s="112">
        <f>SUM(U13:X13)</f>
        <v>0</v>
      </c>
      <c r="U13" s="110">
        <v>0</v>
      </c>
      <c r="V13" s="110">
        <v>0</v>
      </c>
      <c r="W13" s="110">
        <v>0</v>
      </c>
      <c r="X13" s="226">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view="pageBreakPreview" zoomScale="60" zoomScaleNormal="100" workbookViewId="0">
      <selection activeCell="E12" sqref="E12"/>
    </sheetView>
  </sheetViews>
  <sheetFormatPr baseColWidth="10" defaultColWidth="9.1796875" defaultRowHeight="12.5" x14ac:dyDescent="0.25"/>
  <cols>
    <col min="1" max="1" width="0.81640625" style="326" customWidth="1"/>
    <col min="2" max="2" width="11.54296875" style="12" hidden="1" customWidth="1"/>
    <col min="3" max="3" width="22.81640625" style="326" customWidth="1"/>
    <col min="4" max="4" width="8.81640625" style="326" customWidth="1"/>
    <col min="5" max="6" width="15.81640625" style="326" customWidth="1"/>
    <col min="7" max="7" width="18.81640625" style="326" customWidth="1"/>
    <col min="8" max="9" width="19.81640625" style="326" customWidth="1"/>
    <col min="10" max="257" width="11.453125" style="326" customWidth="1"/>
    <col min="258" max="1025" width="11.453125" style="329" customWidth="1"/>
  </cols>
  <sheetData>
    <row r="1" spans="2:13" ht="5.15" customHeight="1" x14ac:dyDescent="0.25"/>
    <row r="2" spans="2:13" ht="12.75" customHeight="1" x14ac:dyDescent="0.25">
      <c r="C2" s="12" t="s">
        <v>124</v>
      </c>
    </row>
    <row r="3" spans="2:13" ht="12.75" customHeight="1" x14ac:dyDescent="0.25"/>
    <row r="4" spans="2:13" ht="12.75" customHeight="1" x14ac:dyDescent="0.3">
      <c r="C4" s="426" t="s">
        <v>125</v>
      </c>
      <c r="D4" s="392"/>
      <c r="E4" s="392"/>
      <c r="F4" s="392"/>
      <c r="G4" s="392"/>
      <c r="H4" s="392"/>
      <c r="I4" s="392"/>
      <c r="J4" s="52"/>
      <c r="M4" s="52"/>
    </row>
    <row r="5" spans="2:13" ht="21.75" customHeight="1" x14ac:dyDescent="0.3">
      <c r="C5" s="427" t="s">
        <v>126</v>
      </c>
      <c r="D5" s="392"/>
      <c r="E5" s="392"/>
      <c r="F5" s="392"/>
      <c r="G5" s="392"/>
      <c r="H5" s="392"/>
      <c r="I5" s="392"/>
      <c r="J5" s="52"/>
      <c r="M5" s="52"/>
    </row>
    <row r="6" spans="2:13" ht="15" customHeight="1" x14ac:dyDescent="0.3">
      <c r="C6" s="334" t="str">
        <f>UebInstitutQuartal</f>
        <v>4. Quarter 2024</v>
      </c>
      <c r="D6" s="76"/>
      <c r="E6" s="76"/>
      <c r="F6" s="78"/>
      <c r="G6" s="78"/>
      <c r="H6" s="52"/>
      <c r="I6" s="52"/>
      <c r="J6" s="52"/>
      <c r="M6" s="52"/>
    </row>
    <row r="7" spans="2:13" ht="12.75" customHeight="1" x14ac:dyDescent="0.25">
      <c r="C7" s="21"/>
      <c r="D7" s="21"/>
      <c r="E7" s="21"/>
      <c r="F7" s="21"/>
      <c r="G7" s="21"/>
    </row>
    <row r="8" spans="2:13" ht="15" customHeight="1" x14ac:dyDescent="0.25">
      <c r="C8" s="21"/>
      <c r="D8" s="21"/>
      <c r="E8" s="274" t="s">
        <v>49</v>
      </c>
      <c r="F8" s="291"/>
      <c r="G8" s="292"/>
      <c r="H8" s="428" t="s">
        <v>127</v>
      </c>
      <c r="I8" s="431" t="s">
        <v>65</v>
      </c>
    </row>
    <row r="9" spans="2:13" ht="22" customHeight="1" x14ac:dyDescent="0.25">
      <c r="C9" s="21"/>
      <c r="D9" s="21"/>
      <c r="E9" s="293" t="s">
        <v>54</v>
      </c>
      <c r="F9" s="218" t="s">
        <v>66</v>
      </c>
      <c r="G9" s="219"/>
      <c r="H9" s="429"/>
      <c r="I9" s="432"/>
    </row>
    <row r="10" spans="2:13" ht="12.75" customHeight="1" x14ac:dyDescent="0.25">
      <c r="C10" s="21"/>
      <c r="D10" s="21"/>
      <c r="E10" s="294"/>
      <c r="F10" s="295" t="s">
        <v>128</v>
      </c>
      <c r="G10" s="296" t="s">
        <v>129</v>
      </c>
      <c r="H10" s="430"/>
      <c r="I10" s="433"/>
    </row>
    <row r="11" spans="2:13" ht="12.75" customHeight="1" x14ac:dyDescent="0.25">
      <c r="C11" s="234" t="s">
        <v>78</v>
      </c>
      <c r="D11" s="235" t="str">
        <f>AktQuartal</f>
        <v>4. Quarter</v>
      </c>
      <c r="E11" s="227" t="str">
        <f>Einheit_Waehrung</f>
        <v>€ mn.</v>
      </c>
      <c r="F11" s="256" t="str">
        <f>E11</f>
        <v>€ mn.</v>
      </c>
      <c r="G11" s="257" t="str">
        <f>E11</f>
        <v>€ mn.</v>
      </c>
      <c r="H11" s="228" t="str">
        <f>E11</f>
        <v>€ mn.</v>
      </c>
      <c r="I11" s="229" t="str">
        <f>E11</f>
        <v>€ mn.</v>
      </c>
    </row>
    <row r="12" spans="2:13" ht="12.75" customHeight="1" x14ac:dyDescent="0.25">
      <c r="B12" s="12" t="s">
        <v>79</v>
      </c>
      <c r="C12" s="69" t="s">
        <v>80</v>
      </c>
      <c r="D12" s="232" t="str">
        <f>"year "&amp;AktJahr</f>
        <v>year 2024</v>
      </c>
      <c r="E12" s="223">
        <f>SUM(F12:G12)</f>
        <v>0</v>
      </c>
      <c r="F12" s="114">
        <v>0</v>
      </c>
      <c r="G12" s="115">
        <v>0</v>
      </c>
      <c r="H12" s="116">
        <v>0</v>
      </c>
      <c r="I12" s="230">
        <v>0</v>
      </c>
    </row>
    <row r="13" spans="2:13" ht="12.75" customHeight="1" x14ac:dyDescent="0.25">
      <c r="C13" s="47"/>
      <c r="D13" s="233" t="str">
        <f>"year "&amp;(AktJahr-1)</f>
        <v>year 2023</v>
      </c>
      <c r="E13" s="225">
        <f>SUM(F13:G13)</f>
        <v>0</v>
      </c>
      <c r="F13" s="117">
        <v>0</v>
      </c>
      <c r="G13" s="118">
        <v>0</v>
      </c>
      <c r="H13" s="119">
        <v>0</v>
      </c>
      <c r="I13" s="231">
        <v>0</v>
      </c>
    </row>
    <row r="14" spans="2:13" ht="12.75" customHeight="1" x14ac:dyDescent="0.25"/>
    <row r="15" spans="2:13" ht="12.75" customHeight="1" x14ac:dyDescent="0.25">
      <c r="C15" s="31" t="str">
        <f>IF(INT(AktJahrMonat)&gt;=201606,"","Hinweis: Die Angaben zu den rückständigen Leistungen werden erst ab Q2 2015 erfasst.")</f>
        <v/>
      </c>
    </row>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0157480314965" right="0.31496062992125978" top="0.78740157480314965" bottom="0.86614173228346458" header="0.51181102362204722" footer="0.39370078740157483"/>
  <pageSetup paperSize="9" scale="76"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6" customWidth="1"/>
    <col min="2" max="2" width="11.54296875" style="12" hidden="1" customWidth="1"/>
    <col min="3" max="3" width="22.81640625" style="326" customWidth="1"/>
    <col min="4" max="4" width="8.81640625" style="326" customWidth="1"/>
    <col min="5" max="5" width="20.81640625" style="326" customWidth="1"/>
    <col min="6" max="7" width="19.81640625" style="326" customWidth="1"/>
    <col min="8" max="257" width="11.453125" style="326" customWidth="1"/>
    <col min="258" max="1025" width="11.453125" style="329" customWidth="1"/>
  </cols>
  <sheetData>
    <row r="1" spans="2:11" ht="5.15" customHeight="1" x14ac:dyDescent="0.25"/>
    <row r="2" spans="2:11" ht="12.75" customHeight="1" x14ac:dyDescent="0.25">
      <c r="C2" s="12" t="s">
        <v>130</v>
      </c>
    </row>
    <row r="3" spans="2:11" ht="12.75" customHeight="1" x14ac:dyDescent="0.25"/>
    <row r="4" spans="2:11" ht="12.75" customHeight="1" x14ac:dyDescent="0.3">
      <c r="C4" s="434" t="s">
        <v>131</v>
      </c>
      <c r="D4" s="392"/>
      <c r="E4" s="392"/>
      <c r="F4" s="392"/>
      <c r="G4" s="392"/>
      <c r="H4" s="52"/>
      <c r="K4" s="52"/>
    </row>
    <row r="5" spans="2:11" ht="21.75" customHeight="1" x14ac:dyDescent="0.3">
      <c r="C5" s="427" t="s">
        <v>132</v>
      </c>
      <c r="D5" s="392"/>
      <c r="E5" s="392"/>
      <c r="F5" s="392"/>
      <c r="G5" s="392"/>
      <c r="H5" s="52"/>
      <c r="K5" s="52"/>
    </row>
    <row r="6" spans="2:11" ht="15" customHeight="1" x14ac:dyDescent="0.3">
      <c r="C6" s="334" t="str">
        <f>UebInstitutQuartal</f>
        <v>4. Quarter 2024</v>
      </c>
      <c r="D6" s="76"/>
      <c r="E6" s="76"/>
      <c r="F6" s="52"/>
      <c r="G6" s="52"/>
      <c r="H6" s="52"/>
      <c r="K6" s="52"/>
    </row>
    <row r="7" spans="2:11" ht="12.75" customHeight="1" x14ac:dyDescent="0.25">
      <c r="C7" s="21"/>
      <c r="D7" s="21"/>
      <c r="E7" s="21"/>
    </row>
    <row r="8" spans="2:11" ht="15" customHeight="1" x14ac:dyDescent="0.25">
      <c r="C8" s="21"/>
      <c r="D8" s="21"/>
      <c r="E8" s="297"/>
      <c r="F8" s="435" t="s">
        <v>133</v>
      </c>
      <c r="G8" s="436" t="s">
        <v>65</v>
      </c>
    </row>
    <row r="9" spans="2:11" ht="22" customHeight="1" x14ac:dyDescent="0.25">
      <c r="C9" s="21"/>
      <c r="D9" s="21"/>
      <c r="E9" s="298" t="s">
        <v>49</v>
      </c>
      <c r="F9" s="429"/>
      <c r="G9" s="432"/>
    </row>
    <row r="10" spans="2:11" ht="12.75" customHeight="1" x14ac:dyDescent="0.25">
      <c r="C10" s="21"/>
      <c r="D10" s="21"/>
      <c r="E10" s="299"/>
      <c r="F10" s="430"/>
      <c r="G10" s="433"/>
    </row>
    <row r="11" spans="2:11" ht="12.75" customHeight="1" x14ac:dyDescent="0.25">
      <c r="C11" s="234" t="s">
        <v>78</v>
      </c>
      <c r="D11" s="235" t="str">
        <f>AktQuartal</f>
        <v>4. Quarter</v>
      </c>
      <c r="E11" s="227" t="str">
        <f>Einheit_Waehrung</f>
        <v>€ mn.</v>
      </c>
      <c r="F11" s="228" t="str">
        <f>E11</f>
        <v>€ mn.</v>
      </c>
      <c r="G11" s="229" t="str">
        <f>E11</f>
        <v>€ mn.</v>
      </c>
    </row>
    <row r="12" spans="2:11" ht="12.75" customHeight="1" x14ac:dyDescent="0.25">
      <c r="B12" s="12" t="s">
        <v>79</v>
      </c>
      <c r="C12" s="69" t="s">
        <v>80</v>
      </c>
      <c r="D12" s="232" t="str">
        <f>"year "&amp;AktJahr</f>
        <v>year 2024</v>
      </c>
      <c r="E12" s="223">
        <v>0</v>
      </c>
      <c r="F12" s="116">
        <v>0</v>
      </c>
      <c r="G12" s="230">
        <v>0</v>
      </c>
    </row>
    <row r="13" spans="2:11" ht="12.75" customHeight="1" x14ac:dyDescent="0.25">
      <c r="C13" s="47"/>
      <c r="D13" s="233" t="str">
        <f>"year "&amp;(AktJahr-1)</f>
        <v>year 2023</v>
      </c>
      <c r="E13" s="225">
        <v>0</v>
      </c>
      <c r="F13" s="119">
        <v>0</v>
      </c>
      <c r="G13" s="231">
        <v>0</v>
      </c>
    </row>
    <row r="14" spans="2:11" ht="12.75" customHeight="1" x14ac:dyDescent="0.25"/>
    <row r="15" spans="2:11" ht="12.75" customHeight="1" x14ac:dyDescent="0.25">
      <c r="C15" s="31" t="str">
        <f>IF(INT(AktJahrMonat)&gt;=201606,"","Hinweis: Die Angaben zu den rückständigen Leistungen werden erst ab Q2 2015 erfasst.")</f>
        <v/>
      </c>
    </row>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0157480314965" right="0.31496062992125978" top="0.78740157480314965" bottom="0.86614173228346458" header="0.51181102362204722" footer="0.39370078740157483"/>
  <pageSetup paperSize="9" scale="12"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zoomScaleNormal="100" workbookViewId="0">
      <selection activeCell="I25" sqref="I25"/>
    </sheetView>
  </sheetViews>
  <sheetFormatPr baseColWidth="10" defaultColWidth="9.1796875" defaultRowHeight="12.5" x14ac:dyDescent="0.25"/>
  <cols>
    <col min="1" max="1" width="0.81640625" style="329" customWidth="1"/>
    <col min="2" max="2" width="11.54296875" style="329" hidden="1" customWidth="1"/>
    <col min="3" max="3" width="22.81640625" style="329" customWidth="1"/>
    <col min="4" max="4" width="8.81640625" style="329" customWidth="1"/>
    <col min="5" max="5" width="18.81640625" style="329" customWidth="1"/>
    <col min="6" max="6" width="16" style="329" customWidth="1"/>
    <col min="7" max="10" width="19.54296875" style="329" customWidth="1"/>
    <col min="11" max="1025" width="8.81640625" style="329" customWidth="1"/>
  </cols>
  <sheetData>
    <row r="1" spans="2:10" ht="5.15" customHeight="1" x14ac:dyDescent="0.25"/>
    <row r="2" spans="2:10" ht="12.75" customHeight="1" x14ac:dyDescent="0.25">
      <c r="C2" s="12" t="s">
        <v>134</v>
      </c>
      <c r="D2" s="12"/>
      <c r="E2" s="12"/>
      <c r="F2" s="326"/>
      <c r="G2" s="326"/>
      <c r="H2" s="326"/>
      <c r="I2" s="326"/>
      <c r="J2" s="326"/>
    </row>
    <row r="3" spans="2:10" ht="12.75" customHeight="1" x14ac:dyDescent="0.25">
      <c r="H3" s="326"/>
      <c r="I3" s="326"/>
      <c r="J3" s="326"/>
    </row>
    <row r="4" spans="2:10" ht="12.75" customHeight="1" x14ac:dyDescent="0.25">
      <c r="C4" s="362" t="s">
        <v>135</v>
      </c>
      <c r="D4" s="12"/>
      <c r="E4" s="12"/>
      <c r="F4" s="326"/>
      <c r="G4" s="326"/>
      <c r="H4" s="326"/>
      <c r="I4" s="326"/>
      <c r="J4" s="326"/>
    </row>
    <row r="5" spans="2:10" ht="15" customHeight="1" x14ac:dyDescent="0.25">
      <c r="C5" s="362" t="str">
        <f>UebInstitutQuartal</f>
        <v>4. Quarter 2024</v>
      </c>
      <c r="D5" s="326"/>
      <c r="E5" s="326"/>
      <c r="F5" s="326"/>
      <c r="G5" s="326"/>
      <c r="H5" s="326"/>
      <c r="I5" s="326"/>
      <c r="J5" s="326"/>
    </row>
    <row r="6" spans="2:10" ht="12.75" customHeight="1" x14ac:dyDescent="0.25">
      <c r="C6" s="326"/>
      <c r="D6" s="326"/>
      <c r="E6" s="326"/>
      <c r="F6" s="326"/>
      <c r="G6" s="326"/>
      <c r="H6" s="326"/>
      <c r="I6" s="326"/>
      <c r="J6" s="326"/>
    </row>
    <row r="7" spans="2:10" ht="15" customHeight="1" x14ac:dyDescent="0.3">
      <c r="C7" s="120"/>
      <c r="D7" s="21"/>
      <c r="E7" s="437" t="s">
        <v>136</v>
      </c>
      <c r="F7" s="438"/>
      <c r="G7" s="438"/>
      <c r="H7" s="438"/>
      <c r="I7" s="438"/>
      <c r="J7" s="439"/>
    </row>
    <row r="8" spans="2:10" ht="12.75" customHeight="1" x14ac:dyDescent="0.25">
      <c r="C8" s="21"/>
      <c r="D8" s="21"/>
      <c r="E8" s="300" t="s">
        <v>54</v>
      </c>
      <c r="F8" s="440" t="s">
        <v>66</v>
      </c>
      <c r="G8" s="441"/>
      <c r="H8" s="441"/>
      <c r="I8" s="441"/>
      <c r="J8" s="442"/>
    </row>
    <row r="9" spans="2:10" ht="25.5" customHeight="1" x14ac:dyDescent="0.25">
      <c r="C9" s="21"/>
      <c r="D9" s="21"/>
      <c r="E9" s="277"/>
      <c r="F9" s="443" t="s">
        <v>137</v>
      </c>
      <c r="G9" s="444"/>
      <c r="H9" s="450" t="s">
        <v>138</v>
      </c>
      <c r="I9" s="451"/>
      <c r="J9" s="447" t="s">
        <v>139</v>
      </c>
    </row>
    <row r="10" spans="2:10" ht="12.75" customHeight="1" x14ac:dyDescent="0.25">
      <c r="C10" s="21"/>
      <c r="D10" s="21"/>
      <c r="E10" s="277"/>
      <c r="F10" s="445" t="s">
        <v>140</v>
      </c>
      <c r="G10" s="193" t="s">
        <v>66</v>
      </c>
      <c r="H10" s="452" t="s">
        <v>140</v>
      </c>
      <c r="I10" s="194" t="s">
        <v>66</v>
      </c>
      <c r="J10" s="448"/>
    </row>
    <row r="11" spans="2:10" ht="53.25" customHeight="1" x14ac:dyDescent="0.25">
      <c r="C11" s="91"/>
      <c r="D11" s="91"/>
      <c r="E11" s="265"/>
      <c r="F11" s="446"/>
      <c r="G11" s="301" t="s">
        <v>141</v>
      </c>
      <c r="H11" s="453"/>
      <c r="I11" s="301" t="s">
        <v>141</v>
      </c>
      <c r="J11" s="449"/>
    </row>
    <row r="12" spans="2:10" ht="12.75" customHeight="1" x14ac:dyDescent="0.25">
      <c r="B12" s="121"/>
      <c r="C12" s="122" t="s">
        <v>78</v>
      </c>
      <c r="D12" s="239" t="str">
        <f>AktQuartal</f>
        <v>4. Quarter</v>
      </c>
      <c r="E12" s="220" t="str">
        <f>Einheit_Waehrung</f>
        <v>€ mn.</v>
      </c>
      <c r="F12" s="221" t="str">
        <f>E12</f>
        <v>€ mn.</v>
      </c>
      <c r="G12" s="221" t="str">
        <f>E12</f>
        <v>€ mn.</v>
      </c>
      <c r="H12" s="221" t="str">
        <f>G12</f>
        <v>€ mn.</v>
      </c>
      <c r="I12" s="221" t="str">
        <f>F12</f>
        <v>€ mn.</v>
      </c>
      <c r="J12" s="222" t="str">
        <f>F12</f>
        <v>€ mn.</v>
      </c>
    </row>
    <row r="13" spans="2:10" ht="12.75" customHeight="1" x14ac:dyDescent="0.25">
      <c r="B13" s="124" t="s">
        <v>79</v>
      </c>
      <c r="C13" s="69" t="s">
        <v>80</v>
      </c>
      <c r="D13" s="70" t="str">
        <f>"year "&amp;AktJahr</f>
        <v>year 2024</v>
      </c>
      <c r="E13" s="223">
        <v>1360</v>
      </c>
      <c r="F13" s="71">
        <v>5</v>
      </c>
      <c r="G13" s="71">
        <v>0</v>
      </c>
      <c r="H13" s="108">
        <v>0</v>
      </c>
      <c r="I13" s="71">
        <v>0</v>
      </c>
      <c r="J13" s="224">
        <v>1355</v>
      </c>
    </row>
    <row r="14" spans="2:10" ht="12.75" customHeight="1" x14ac:dyDescent="0.25">
      <c r="B14" s="124"/>
      <c r="C14" s="46"/>
      <c r="D14" s="46" t="str">
        <f>"year "&amp;(AktJahr-1)</f>
        <v>year 2023</v>
      </c>
      <c r="E14" s="225">
        <v>1240.4000000000001</v>
      </c>
      <c r="F14" s="110">
        <v>0</v>
      </c>
      <c r="G14" s="110">
        <v>0</v>
      </c>
      <c r="H14" s="113">
        <v>0</v>
      </c>
      <c r="I14" s="110">
        <v>0</v>
      </c>
      <c r="J14" s="226">
        <v>1240.4000000000001</v>
      </c>
    </row>
    <row r="15" spans="2:10" ht="12.75" customHeight="1" x14ac:dyDescent="0.25">
      <c r="B15" s="124" t="s">
        <v>81</v>
      </c>
      <c r="C15" s="69" t="s">
        <v>82</v>
      </c>
      <c r="D15" s="70" t="str">
        <f>$D$13</f>
        <v>year 2024</v>
      </c>
      <c r="E15" s="223">
        <v>1360</v>
      </c>
      <c r="F15" s="71">
        <v>5</v>
      </c>
      <c r="G15" s="71">
        <v>0</v>
      </c>
      <c r="H15" s="108">
        <v>0</v>
      </c>
      <c r="I15" s="71">
        <v>0</v>
      </c>
      <c r="J15" s="224">
        <v>1355</v>
      </c>
    </row>
    <row r="16" spans="2:10" ht="12.75" customHeight="1" x14ac:dyDescent="0.25">
      <c r="B16" s="124"/>
      <c r="C16" s="46"/>
      <c r="D16" s="46" t="str">
        <f>$D$14</f>
        <v>year 2023</v>
      </c>
      <c r="E16" s="225">
        <v>1230</v>
      </c>
      <c r="F16" s="110">
        <v>0</v>
      </c>
      <c r="G16" s="110">
        <v>0</v>
      </c>
      <c r="H16" s="113">
        <v>0</v>
      </c>
      <c r="I16" s="110">
        <v>0</v>
      </c>
      <c r="J16" s="226">
        <v>1230</v>
      </c>
    </row>
    <row r="17" spans="2:10" ht="12.75" customHeight="1" x14ac:dyDescent="0.25">
      <c r="B17" s="124" t="s">
        <v>93</v>
      </c>
      <c r="C17" s="69" t="s">
        <v>94</v>
      </c>
      <c r="D17" s="70" t="str">
        <f>$D$13</f>
        <v>year 2024</v>
      </c>
      <c r="E17" s="223">
        <v>0</v>
      </c>
      <c r="F17" s="71">
        <v>0</v>
      </c>
      <c r="G17" s="71">
        <v>0</v>
      </c>
      <c r="H17" s="108">
        <v>0</v>
      </c>
      <c r="I17" s="71">
        <v>0</v>
      </c>
      <c r="J17" s="224">
        <v>0</v>
      </c>
    </row>
    <row r="18" spans="2:10" ht="12.75" customHeight="1" x14ac:dyDescent="0.25">
      <c r="B18" s="124"/>
      <c r="C18" s="46"/>
      <c r="D18" s="46" t="str">
        <f>$D$14</f>
        <v>year 2023</v>
      </c>
      <c r="E18" s="225">
        <v>10.4</v>
      </c>
      <c r="F18" s="110">
        <v>0</v>
      </c>
      <c r="G18" s="110">
        <v>0</v>
      </c>
      <c r="H18" s="113">
        <v>0</v>
      </c>
      <c r="I18" s="110">
        <v>0</v>
      </c>
      <c r="J18" s="226">
        <v>10.4</v>
      </c>
    </row>
    <row r="19" spans="2:10" ht="12.75" customHeight="1" x14ac:dyDescent="0.25">
      <c r="C19" s="125" t="str">
        <f>IF(INT(AktJahrMonat)&gt;201503,"","Hinweis: Die detaillierten Weiteren Deckungswerte werden erst ab Q2 2014 erfasst; für die vorausgehenden Quartale liegen bislang keine geeigneten Daten vor.")</f>
        <v/>
      </c>
      <c r="D19" s="350"/>
      <c r="E19" s="342"/>
      <c r="F19" s="342"/>
      <c r="G19" s="342"/>
      <c r="H19" s="342"/>
      <c r="I19" s="342"/>
      <c r="J19" s="342"/>
    </row>
    <row r="20" spans="2:10" ht="12.75" customHeight="1" x14ac:dyDescent="0.25"/>
    <row r="21" spans="2:10" ht="12.75" customHeight="1" x14ac:dyDescent="0.25">
      <c r="C21" s="21"/>
    </row>
    <row r="22" spans="2:10" ht="12.75" customHeight="1" x14ac:dyDescent="0.25"/>
    <row r="23" spans="2:10" ht="12.75" customHeight="1" x14ac:dyDescent="0.25"/>
    <row r="24" spans="2:10" ht="12.75" customHeight="1" x14ac:dyDescent="0.25"/>
    <row r="25" spans="2:10" ht="12.75" customHeight="1" x14ac:dyDescent="0.25"/>
    <row r="26" spans="2:10" ht="12.75" customHeight="1" x14ac:dyDescent="0.25"/>
    <row r="27" spans="2:10" ht="12.75" customHeight="1" x14ac:dyDescent="0.25"/>
    <row r="28" spans="2:10" ht="12.75" customHeight="1" x14ac:dyDescent="0.25"/>
    <row r="29" spans="2:10" ht="12.75" customHeight="1" x14ac:dyDescent="0.25"/>
    <row r="30" spans="2:10" ht="12.75" customHeight="1" x14ac:dyDescent="0.25"/>
    <row r="31" spans="2:10" ht="12.75" customHeight="1" x14ac:dyDescent="0.25"/>
    <row r="32" spans="2:10"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149</vt:i4>
      </vt:variant>
    </vt:vector>
  </HeadingPairs>
  <TitlesOfParts>
    <vt:vector size="16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StTkf!Druckbereich</vt:lpstr>
      <vt:lpstr>StTko!Druckbereich</vt:lpstr>
      <vt:lpstr>StTks!Druckbereich</vt:lpstr>
      <vt:lpstr>StTwf!Druckbereich</vt:lpstr>
      <vt:lpstr>StTwh!Druckbereich</vt:lpstr>
      <vt:lpstr>StTwo!Druckbereich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PfandBG Report</dc:title>
  <dc:creator>vdp</dc:creator>
  <cp:lastModifiedBy>Dehui Qiu</cp:lastModifiedBy>
  <cp:revision>31</cp:revision>
  <cp:lastPrinted>2022-10-20T16:33:38Z</cp:lastPrinted>
  <dcterms:created xsi:type="dcterms:W3CDTF">2004-12-14T14:06:41Z</dcterms:created>
  <dcterms:modified xsi:type="dcterms:W3CDTF">2025-02-12T16:14:42Z</dcterms:modified>
  <dc:language>en-US</dc:language>
</cp:coreProperties>
</file>